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theus.ninomiya\Documents\UEL 2024\VIVEIRO E HORTAS SOLIDÁRIAS (ATUALIZADO)\VIVEIRO - MEIO AMBIENTE\ORÇAMENTOS ATUALIZADOS\"/>
    </mc:Choice>
  </mc:AlternateContent>
  <xr:revisionPtr revIDLastSave="0" documentId="13_ncr:1_{CF5BAA2E-C5FC-46E6-BC20-CA0A6AC18CEF}" xr6:coauthVersionLast="47" xr6:coauthVersionMax="47" xr10:uidLastSave="{00000000-0000-0000-0000-000000000000}"/>
  <bookViews>
    <workbookView xWindow="-120" yWindow="-120" windowWidth="19440" windowHeight="15000" tabRatio="842" firstSheet="1" activeTab="6" xr2:uid="{00000000-000D-0000-FFFF-FFFF00000000}"/>
  </bookViews>
  <sheets>
    <sheet name="COTAÇÕES" sheetId="50" state="hidden" r:id="rId1"/>
    <sheet name="1_ORÇAMENTO" sheetId="51" r:id="rId2"/>
    <sheet name="2_CRONOGRAMA" sheetId="53" r:id="rId3"/>
    <sheet name="3_COMPOSIÇÕES TOTAIS" sheetId="54" r:id="rId4"/>
    <sheet name="4_BDI  (SEM DESONERAÇÃO) " sheetId="57" state="hidden" r:id="rId5"/>
    <sheet name="5_BDI  (DESONERADO)" sheetId="58" r:id="rId6"/>
    <sheet name="6_ENCARGOS SOCIAIS" sheetId="59" r:id="rId7"/>
  </sheets>
  <externalReferences>
    <externalReference r:id="rId8"/>
  </externalReferences>
  <definedNames>
    <definedName name="\0" localSheetId="5">#REF!</definedName>
    <definedName name="\0">#REF!</definedName>
    <definedName name="_xlnm._FilterDatabase" localSheetId="1" hidden="1">'1_ORÇAMENTO'!$B$8:$R$48</definedName>
    <definedName name="_xlnm._FilterDatabase" localSheetId="3" hidden="1">'3_COMPOSIÇÕES TOTAIS'!$A$1:$H$2</definedName>
    <definedName name="_xlnm.Print_Area" localSheetId="1">'1_ORÇAMENTO'!$B$1:$R$48</definedName>
    <definedName name="_xlnm.Print_Area" localSheetId="2">'2_CRONOGRAMA'!$B$2:$H$28</definedName>
    <definedName name="_xlnm.Print_Area" localSheetId="3">'3_COMPOSIÇÕES TOTAIS'!$B$3:$H$242</definedName>
    <definedName name="_xlnm.Print_Area" localSheetId="4">'4_BDI  (SEM DESONERAÇÃO) '!$A$1:$C$43</definedName>
    <definedName name="_xlnm.Print_Area" localSheetId="5">'5_BDI  (DESONERADO)'!$A$1:$C$43</definedName>
    <definedName name="COTAÇÕES" localSheetId="5">#REF!</definedName>
    <definedName name="COTAÇÕES">#REF!</definedName>
    <definedName name="JR_PAGE_ANCHOR_1_1" localSheetId="5">#REF!</definedName>
    <definedName name="JR_PAGE_ANCHOR_1_1">#REF!</definedName>
    <definedName name="JR_PAGE_ANCHOR_2_1" localSheetId="5">'[1]1-RESUMO'!#REF!</definedName>
    <definedName name="JR_PAGE_ANCHOR_2_1">'[1]1-RESUMO'!#REF!</definedName>
    <definedName name="JR_PAGE_ANCHOR_3_1" localSheetId="5">#REF!</definedName>
    <definedName name="JR_PAGE_ANCHOR_3_1">#REF!</definedName>
    <definedName name="JR_PAGE_ANCHOR_5_1" localSheetId="5">#REF!</definedName>
    <definedName name="JR_PAGE_ANCHOR_5_1">#REF!</definedName>
    <definedName name="JR_PAGE_ANCHOR_6_1" localSheetId="5">#REF!</definedName>
    <definedName name="JR_PAGE_ANCHOR_6_1">#REF!</definedName>
    <definedName name="JR_PAGE_ANCHOR_7_1" localSheetId="5">#REF!</definedName>
    <definedName name="JR_PAGE_ANCHOR_7_1">#REF!</definedName>
    <definedName name="JR_PAGE_ANCHOR_8_1" localSheetId="5">#REF!</definedName>
    <definedName name="JR_PAGE_ANCHOR_8_1">#REF!</definedName>
    <definedName name="smm">{"um","dois","três","quatro","cinco","seis","sete","oito","nove","dez","onze","doze","treze","quatorze","quinze","dezesseis","dezessete","dezoito","dezenove"}</definedName>
    <definedName name="TESTE" localSheetId="5">#REF!</definedName>
    <definedName name="TESTE">#REF!</definedName>
    <definedName name="_xlnm.Print_Titles" localSheetId="1">'1_ORÇAMENTO'!$1:$9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4" i="51" l="1"/>
  <c r="S15" i="51"/>
  <c r="S16" i="51"/>
  <c r="S17" i="51"/>
  <c r="S18" i="51"/>
  <c r="S19" i="51"/>
  <c r="S20" i="51"/>
  <c r="S21" i="51"/>
  <c r="S22" i="51"/>
  <c r="S23" i="51"/>
  <c r="S24" i="51"/>
  <c r="S25" i="51"/>
  <c r="S26" i="51"/>
  <c r="S27" i="51"/>
  <c r="S28" i="51"/>
  <c r="S29" i="51"/>
  <c r="S30" i="51"/>
  <c r="S31" i="51"/>
  <c r="S32" i="51"/>
  <c r="S33" i="51"/>
  <c r="S34" i="51"/>
  <c r="S35" i="51"/>
  <c r="S36" i="51"/>
  <c r="S37" i="51"/>
  <c r="S38" i="51"/>
  <c r="S39" i="51"/>
  <c r="S40" i="51"/>
  <c r="S41" i="51"/>
  <c r="S42" i="51"/>
  <c r="S43" i="51"/>
  <c r="S44" i="51"/>
  <c r="S45" i="51"/>
  <c r="S47" i="51"/>
  <c r="S13" i="51"/>
  <c r="S12" i="51"/>
  <c r="C22" i="58"/>
  <c r="C26" i="58" s="1"/>
  <c r="C28" i="58" s="1"/>
  <c r="C16" i="58"/>
  <c r="C8" i="58"/>
  <c r="D28" i="58" l="1"/>
  <c r="H3" i="51"/>
  <c r="H36" i="54"/>
  <c r="C22" i="57" l="1"/>
  <c r="C8" i="57"/>
  <c r="C16" i="57"/>
  <c r="C26" i="57"/>
  <c r="C28" i="57" s="1"/>
  <c r="D28" i="57" s="1"/>
  <c r="E4" i="53" l="1"/>
  <c r="C20" i="53"/>
  <c r="B20" i="53"/>
  <c r="C14" i="53"/>
  <c r="C17" i="53"/>
  <c r="B17" i="53"/>
  <c r="C11" i="53"/>
  <c r="C8" i="53"/>
  <c r="C44" i="51"/>
  <c r="G43" i="51"/>
  <c r="R43" i="51" s="1"/>
  <c r="E38" i="51"/>
  <c r="C38" i="51"/>
  <c r="H233" i="54"/>
  <c r="H232" i="54"/>
  <c r="E37" i="51"/>
  <c r="C37" i="51"/>
  <c r="E36" i="51"/>
  <c r="C36" i="51"/>
  <c r="E35" i="51"/>
  <c r="C35" i="51"/>
  <c r="E34" i="51"/>
  <c r="C34" i="51"/>
  <c r="E33" i="51"/>
  <c r="C33" i="51"/>
  <c r="E32" i="51"/>
  <c r="C32" i="51"/>
  <c r="E31" i="51"/>
  <c r="C31" i="51"/>
  <c r="E30" i="51"/>
  <c r="C30" i="51"/>
  <c r="E29" i="51"/>
  <c r="C29" i="51"/>
  <c r="H217" i="54"/>
  <c r="H216" i="54"/>
  <c r="H201" i="54"/>
  <c r="H200" i="54"/>
  <c r="H185" i="54"/>
  <c r="H184" i="54"/>
  <c r="H202" i="54" l="1"/>
  <c r="H207" i="54" s="1"/>
  <c r="H209" i="54" s="1"/>
  <c r="G195" i="54" s="1"/>
  <c r="H195" i="54" s="1"/>
  <c r="H36" i="51" s="1"/>
  <c r="R36" i="51" s="1"/>
  <c r="H234" i="54"/>
  <c r="H239" i="54" s="1"/>
  <c r="H241" i="54" s="1"/>
  <c r="G227" i="54" s="1"/>
  <c r="H227" i="54" s="1"/>
  <c r="H38" i="51" s="1"/>
  <c r="R38" i="51" s="1"/>
  <c r="H218" i="54"/>
  <c r="H223" i="54" s="1"/>
  <c r="H225" i="54" s="1"/>
  <c r="G211" i="54" s="1"/>
  <c r="H211" i="54" s="1"/>
  <c r="H37" i="51" s="1"/>
  <c r="R37" i="51" s="1"/>
  <c r="H186" i="54" l="1"/>
  <c r="H191" i="54" s="1"/>
  <c r="H193" i="54" s="1"/>
  <c r="G179" i="54" s="1"/>
  <c r="H179" i="54" s="1"/>
  <c r="H35" i="51" s="1"/>
  <c r="R35" i="51" s="1"/>
  <c r="H169" i="54"/>
  <c r="H168" i="54"/>
  <c r="H153" i="54"/>
  <c r="H152" i="54"/>
  <c r="H137" i="54"/>
  <c r="H136" i="54"/>
  <c r="H121" i="54"/>
  <c r="H120" i="54"/>
  <c r="H105" i="54"/>
  <c r="H104" i="54"/>
  <c r="H89" i="54"/>
  <c r="H88" i="54"/>
  <c r="E28" i="51"/>
  <c r="C28" i="51"/>
  <c r="R13" i="51"/>
  <c r="R12" i="51"/>
  <c r="R14" i="51" s="1"/>
  <c r="E8" i="53" s="1"/>
  <c r="H73" i="54"/>
  <c r="F27" i="51"/>
  <c r="E27" i="51"/>
  <c r="C27" i="51"/>
  <c r="H57" i="54"/>
  <c r="G21" i="51"/>
  <c r="G23" i="51" s="1"/>
  <c r="G17" i="51"/>
  <c r="H41" i="54"/>
  <c r="H42" i="54" s="1"/>
  <c r="F16" i="51"/>
  <c r="E16" i="51"/>
  <c r="C16" i="51"/>
  <c r="H37" i="54"/>
  <c r="H19" i="54"/>
  <c r="H18" i="54"/>
  <c r="D16" i="54"/>
  <c r="C22" i="51"/>
  <c r="H6" i="54"/>
  <c r="H122" i="54" l="1"/>
  <c r="H127" i="54" s="1"/>
  <c r="H129" i="54" s="1"/>
  <c r="G115" i="54" s="1"/>
  <c r="H115" i="54" s="1"/>
  <c r="H31" i="51" s="1"/>
  <c r="R31" i="51" s="1"/>
  <c r="H170" i="54"/>
  <c r="H175" i="54" s="1"/>
  <c r="H177" i="54" s="1"/>
  <c r="G163" i="54" s="1"/>
  <c r="H163" i="54" s="1"/>
  <c r="H34" i="51" s="1"/>
  <c r="R34" i="51" s="1"/>
  <c r="H90" i="54"/>
  <c r="H95" i="54" s="1"/>
  <c r="H97" i="54" s="1"/>
  <c r="G83" i="54" s="1"/>
  <c r="H83" i="54" s="1"/>
  <c r="H154" i="54"/>
  <c r="H159" i="54" s="1"/>
  <c r="H161" i="54" s="1"/>
  <c r="G147" i="54" s="1"/>
  <c r="H147" i="54" s="1"/>
  <c r="H33" i="51" s="1"/>
  <c r="R33" i="51" s="1"/>
  <c r="H138" i="54"/>
  <c r="H143" i="54" s="1"/>
  <c r="H145" i="54" s="1"/>
  <c r="G131" i="54" s="1"/>
  <c r="H131" i="54" s="1"/>
  <c r="H32" i="51" s="1"/>
  <c r="R32" i="51" s="1"/>
  <c r="H106" i="54"/>
  <c r="H111" i="54" s="1"/>
  <c r="H113" i="54" s="1"/>
  <c r="G99" i="54" s="1"/>
  <c r="H99" i="54" s="1"/>
  <c r="H30" i="51" s="1"/>
  <c r="R30" i="51" s="1"/>
  <c r="H38" i="54"/>
  <c r="H20" i="54"/>
  <c r="H72" i="54" l="1"/>
  <c r="H74" i="54" s="1"/>
  <c r="H56" i="54"/>
  <c r="H58" i="54" s="1"/>
  <c r="H23" i="54" l="1"/>
  <c r="H24" i="54"/>
  <c r="H63" i="54" l="1"/>
  <c r="H65" i="54" s="1"/>
  <c r="G51" i="54" s="1"/>
  <c r="H51" i="54" s="1"/>
  <c r="H27" i="51" s="1"/>
  <c r="H79" i="54"/>
  <c r="R23" i="51"/>
  <c r="H25" i="54"/>
  <c r="H30" i="54" s="1"/>
  <c r="H81" i="54" l="1"/>
  <c r="G67" i="54" s="1"/>
  <c r="H67" i="54" s="1"/>
  <c r="H28" i="51" s="1"/>
  <c r="H47" i="54"/>
  <c r="H49" i="54" s="1"/>
  <c r="G34" i="54" s="1"/>
  <c r="H34" i="54" s="1"/>
  <c r="H32" i="54"/>
  <c r="G16" i="54" s="1"/>
  <c r="H16" i="54" s="1"/>
  <c r="H26" i="51" s="1"/>
  <c r="R28" i="51" l="1"/>
  <c r="H29" i="51"/>
  <c r="R29" i="51" s="1"/>
  <c r="R27" i="51"/>
  <c r="H16" i="51"/>
  <c r="R26" i="51"/>
  <c r="H5" i="54"/>
  <c r="H7" i="54" s="1"/>
  <c r="H12" i="54" s="1"/>
  <c r="R39" i="51" l="1"/>
  <c r="E17" i="53" s="1"/>
  <c r="G19" i="53" s="1"/>
  <c r="H14" i="54"/>
  <c r="G3" i="54" l="1"/>
  <c r="H3" i="54" s="1"/>
  <c r="H22" i="51" s="1"/>
  <c r="R22" i="51" l="1"/>
  <c r="H44" i="51"/>
  <c r="R44" i="51" s="1"/>
  <c r="R45" i="51" s="1"/>
  <c r="E20" i="53" s="1"/>
  <c r="G22" i="53" s="1"/>
  <c r="R17" i="51"/>
  <c r="R16" i="51"/>
  <c r="R21" i="51"/>
  <c r="R24" i="51" l="1"/>
  <c r="R18" i="51"/>
  <c r="E11" i="53" s="1"/>
  <c r="R47" i="51" l="1"/>
  <c r="R48" i="51" s="1"/>
  <c r="G13" i="53"/>
  <c r="E14" i="53"/>
  <c r="G10" i="53"/>
  <c r="E23" i="53" l="1"/>
  <c r="F18" i="53" s="1"/>
  <c r="G16" i="53"/>
  <c r="G23" i="53" s="1"/>
  <c r="G24" i="53" s="1"/>
  <c r="G25" i="53" s="1"/>
  <c r="G27" i="53" s="1"/>
  <c r="E24" i="53" l="1"/>
  <c r="F15" i="53"/>
  <c r="F9" i="53"/>
  <c r="F21" i="53"/>
  <c r="F12" i="53"/>
  <c r="F23" i="5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VAMOS TRABALHAR COM OS DADOS PRÉ-ESTABELECIDOS NO ACORDO DO TCU
</t>
        </r>
      </text>
    </comment>
    <comment ref="B19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SEMPRE PESQUISAR A LEI VIGENTE NO MUNICIPIO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VAMOS TRABALHAR COM OS DADOS PRÉ-ESTABELECIDOS NO ACORDO DO TCU
</t>
        </r>
      </text>
    </comment>
    <comment ref="B19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SEMPRE PESQUISAR A LEI VIGENTE NO MUNICIPIO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exão2" type="4" refreshedVersion="2" background="1" saveData="1">
    <webPr sourceData="1" parsePre="1" consecutive="1" xl2000="1" url="file:///C:/Documents%20and%20Settings/Alice/Meus%20documentos/Edlene/UFMT/Instituto%20de%20computa%E7%E3o%202o%20etapa/Relat%F3rios/RelatorioMateriais.html" htmlTables="1">
      <tables count="1">
        <x v="2"/>
      </tables>
    </webPr>
  </connection>
  <connection id="2" xr16:uid="{00000000-0015-0000-FFFF-FFFF01000000}" name="Conexão21" type="4" refreshedVersion="2" background="1" saveData="1">
    <webPr sourceData="1" parsePre="1" consecutive="1" xl2000="1" url="file:///C:/Documents%20and%20Settings/Alice/Meus%20documentos/Edlene/UFMT/Instituto%20de%20computa%E7%E3o%202o%20etapa/Relat%F3rios/RelatorioMateriais.html" htmlTables="1">
      <tables count="1">
        <x v="2"/>
      </tables>
    </webPr>
  </connection>
  <connection id="3" xr16:uid="{00000000-0015-0000-FFFF-FFFF02000000}" name="Conexão22" type="4" refreshedVersion="2" background="1" saveData="1">
    <webPr sourceData="1" parsePre="1" consecutive="1" xl2000="1" url="file:///C:/Documents%20and%20Settings/Alice/Meus%20documentos/Edlene/UFMT/Instituto%20de%20computa%E7%E3o%202o%20etapa/Relat%F3rios/RelatorioMateriais.html" htmlTables="1">
      <tables count="1">
        <x v="2"/>
      </tables>
    </webPr>
  </connection>
</connections>
</file>

<file path=xl/sharedStrings.xml><?xml version="1.0" encoding="utf-8"?>
<sst xmlns="http://schemas.openxmlformats.org/spreadsheetml/2006/main" count="828" uniqueCount="370">
  <si>
    <r>
      <t>MUNICÍPIO:</t>
    </r>
    <r>
      <rPr>
        <sz val="9"/>
        <rFont val="Arial"/>
        <family val="2"/>
      </rPr>
      <t xml:space="preserve"> VÁRZEA GRANDE - MT </t>
    </r>
  </si>
  <si>
    <t>ITEM</t>
  </si>
  <si>
    <t>FONTE</t>
  </si>
  <si>
    <t>ESPECIFICAÇÃO</t>
  </si>
  <si>
    <t>DADOS DO CONTRATO</t>
  </si>
  <si>
    <t>UNID.</t>
  </si>
  <si>
    <t>QUANT.</t>
  </si>
  <si>
    <t>P. UNIT. (R$)</t>
  </si>
  <si>
    <t>V . UNIT.</t>
  </si>
  <si>
    <t>V. TOTAL</t>
  </si>
  <si>
    <t>%</t>
  </si>
  <si>
    <t>1.0</t>
  </si>
  <si>
    <t>SINAPI</t>
  </si>
  <si>
    <t>M</t>
  </si>
  <si>
    <t>M2</t>
  </si>
  <si>
    <t>M3</t>
  </si>
  <si>
    <t>KG</t>
  </si>
  <si>
    <t>UN</t>
  </si>
  <si>
    <t>TOTAL GERAL</t>
  </si>
  <si>
    <t>H</t>
  </si>
  <si>
    <t>MES</t>
  </si>
  <si>
    <t>CJ</t>
  </si>
  <si>
    <t>CHP</t>
  </si>
  <si>
    <t>CHI</t>
  </si>
  <si>
    <t>AJUDANTE DE CARPINTEIRO COM ENCARGOS COMPLEMENTARES</t>
  </si>
  <si>
    <t>ASSENTADOR DE TUBOS COM ENCARGOS COMPLEMENTARES</t>
  </si>
  <si>
    <t>CARPINTEIRO DE FORMAS COM ENCARGOS COMPLEMENTARES</t>
  </si>
  <si>
    <t>ENCANADOR OU BOMBEIRO HIDRÁULICO COM ENCARGOS COMPLEMENTARES</t>
  </si>
  <si>
    <t>OPERADOR DE PÁ CARREGADEIRA COM ENCARGOS COMPLEMENTARES</t>
  </si>
  <si>
    <t>ENGENHEIRO CIVIL DE OBRA JUNIOR COM ENCARGOS COMPLEMENTARES</t>
  </si>
  <si>
    <t>ENCARREGADO GERAL DE OBRAS COM ENCARGOS COMPLEMENTARES</t>
  </si>
  <si>
    <t>AUXILIAR DE ENCANADOR OU BOMBEIRO HIDRÁULICO COM ENCARGOS COMPLEMENTARES</t>
  </si>
  <si>
    <t>PÁ CARREGADEIRA SOBRE RODAS, POTÊNCIA LÍQUIDA 128 HP, CAPACIDADE DA CAÇAMBA 1,7 A 2,8 M3, PESO OPERACIONAL 11632 KG - CHP DIURNO. AF_06/2014</t>
  </si>
  <si>
    <t>GUINDASTE HIDRÁULICO AUTOPROPELIDO, COM LANÇA TELESCÓPICA 40 M, CAPACIDADE MÁXIMA 60 T, POTÊNCIA 260 KW - CHP DIURNO. AF_03/2016</t>
  </si>
  <si>
    <t>PÁ CARREGADEIRA SOBRE RODAS, POTÊNCIA LÍQUIDA 128 HP, CAPACIDADE DA CAÇAMBA 1,7 A 2,8 M3, PESO OPERACIONAL 11632 KG - CHI DIURNO. AF_06/2014</t>
  </si>
  <si>
    <t>GUINDASTE HIDRÁULICO AUTOPROPELIDO, COM LANÇA TELESCÓPICA 40 M, CAPACIDADE MÁXIMA 60 T, POTÊNCIA 260 KW - CHI DIURNO. AF_03/2016</t>
  </si>
  <si>
    <t>PÇ</t>
  </si>
  <si>
    <t>ANEL DE VEDAÇÃO PARA BACIA</t>
  </si>
  <si>
    <t>CÓDIGO</t>
  </si>
  <si>
    <t>COMP001</t>
  </si>
  <si>
    <t>m</t>
  </si>
  <si>
    <t>INS710</t>
  </si>
  <si>
    <t>EQUIPAMENTOS</t>
  </si>
  <si>
    <t>MÃO DE OBRA</t>
  </si>
  <si>
    <t>MATERIAL / SERVIÇOS</t>
  </si>
  <si>
    <t>Benefício e Despesas Indiretas</t>
  </si>
  <si>
    <t>Preço Unitário Final</t>
  </si>
  <si>
    <t>TELHA TRAPEZOIDAL TERMOACUSTICA DE AÇO PRE-PINTADA ELETROSTATICAMENTE EM UMA FACE, E= 0,43MM GALVALUME, PREENCHIMENTO DE 30 MM DE ISOPOR POLIESTIRENO EXPANDIDO (EPS) E REVESTIMENTO INFERIOR EM TYVEK (DU PONT) CHAPA ALUMINIO, INCLINAÇÃO 11%, FIXADA COM ARRUELA DE BORRACHA E PARAFUSO</t>
  </si>
  <si>
    <t>PORCELANATO 60X60 CM NA COR CIMENTO QUEIMADO</t>
  </si>
  <si>
    <t>REJUNTE</t>
  </si>
  <si>
    <t>CUBA DE EMBUTIR, DE SEMI ENCAIXE QUADRADA,NA COR BRANCA</t>
  </si>
  <si>
    <t>SIFÃO METÁLICO TIPO COPO 1" X 1 1/2"</t>
  </si>
  <si>
    <t>ASSENTO UNIVERSAL PLÁSTICO PARA BACIA DECA OU SIMILAR</t>
  </si>
  <si>
    <t>VÁLVULA DESCARGA 1 1/2" SEM ACABAMENTO</t>
  </si>
  <si>
    <t>FORNECIMENTO DE ACM DE 4MM AMADEIRADO</t>
  </si>
  <si>
    <t>CONFECÇÃO DE ESTRUTURAS AUXILIARES PARA FIXAÇÃO DO ACM</t>
  </si>
  <si>
    <t xml:space="preserve">USINAGEM DO ACM </t>
  </si>
  <si>
    <t>COBOGÓ DE CONCRETO COM DIMENSÕES DE 39x39 x 8 cm</t>
  </si>
  <si>
    <t>TORNEIRA AUTOMÁTICA CELITE ECOPRESS OU SIMILAR</t>
  </si>
  <si>
    <t>FORNECIMENTO E COLOCAÇÃO DE CAIXA DÁGUA METÁLICA  COM CAPACIDADE DE 5000 LITROS</t>
  </si>
  <si>
    <t>TOTAL DA MÃO DE OBRA</t>
  </si>
  <si>
    <t>PARAFUSO DE FIXAÇÃO AUTOBROCANTE DE COMPRIMENTO 3 1/4" -  DIÂMETRO DO PARAFUSO 7,62 MM- INCLUINDO PORCA E VEDAÇÃO DE BORRACHA</t>
  </si>
  <si>
    <t>PLACA DE INAUGURACAO METALICA, *50* CM X *70* CM (RAWAL PLACAS FONE:  (65) 3625-1845 VENDEDORA TAYLA)</t>
  </si>
  <si>
    <t xml:space="preserve">DPS - DISP PROT SURTOS 45KA </t>
  </si>
  <si>
    <t>sanca (junta perimétrica 2 x 2) de metal, pintada de branco</t>
  </si>
  <si>
    <t>Letras caixa em ACM conforme descrição em orçamento das portarias</t>
  </si>
  <si>
    <t>BACIA SIFONADA DE LOUÇA BRANCA-QUADRA BRANCO</t>
  </si>
  <si>
    <t>PARAFUSO LONGO DE 10MM-ESTEVES</t>
  </si>
  <si>
    <t>ACABAMENTO PARA VÁLVULA DE DESCARGA-DECA DUO</t>
  </si>
  <si>
    <t>PAPELEIRA METÁLICA DOCOL SINGLE</t>
  </si>
  <si>
    <t>TUBO DE LIGAÇÃO CROMADO-DECA</t>
  </si>
  <si>
    <t>CARPETE CROSS- REF.707- ALLEY INCLUIDO PREPARO DA SUPERFÍCIE COM TARKOMASSA</t>
  </si>
  <si>
    <t>FORNECIMENTO E COLOCAÇÃO DE CAIXA DÁGUA DE POLIETILENO COM CAPACIDADE DE 2.000 LITROS</t>
  </si>
  <si>
    <t>CUBA DE INOX N. 2 PARA EMBUTIR</t>
  </si>
  <si>
    <t>ENGATE FLEXÍVEL DE PVC</t>
  </si>
  <si>
    <t>SIFÃO METÁLICO TIPO COPO PARA PIA DE COZINHA</t>
  </si>
  <si>
    <t>VÁLVULA  CROMADA TIPO AMERICANA</t>
  </si>
  <si>
    <t>TÊ SANITÁRIO DE 150 X 100 MM</t>
  </si>
  <si>
    <t>JOELHO DE 90° DE 150 MM</t>
  </si>
  <si>
    <t>LUVA SIMPLES DE 100 MM</t>
  </si>
  <si>
    <t>LUVA DUPLA DE 150 MM</t>
  </si>
  <si>
    <t>BARRAMENTO DE COBRE 100A</t>
  </si>
  <si>
    <t>BARRAMENTO DE COBRE 250A</t>
  </si>
  <si>
    <t>VENTILADOR 3 PÁS</t>
  </si>
  <si>
    <t>BARRA DE TERRA 12 FUROS VERDE</t>
  </si>
  <si>
    <t>QUADRO DE COMANDO, EM CAHAPA DE AÇO, 1200X800X250MM</t>
  </si>
  <si>
    <t>BARRAMENTO DE COBRE 350A</t>
  </si>
  <si>
    <t>SISTEMA DE FILTRAÇÃO MODELO 30 TP COM BOMBA TERMOPLÁSTICA E AREIA - VAZÃO 17 M3/H E POTÊNCIADE 1,5 CV</t>
  </si>
  <si>
    <t>1.1</t>
  </si>
  <si>
    <t>PLACA DE TRÂNSITO - PARADA OBRIGATÓRIA DIÂM. 80 CM</t>
  </si>
  <si>
    <t>POSTE DE SINALIZAÇÃO PARA PLACAS DE TRÂNSITO - CILÍNDRICO 
- AÇO GALVANIZADO</t>
  </si>
  <si>
    <t>DISPOSITIVO DE RETORNO EM BRONZE CROMADO</t>
  </si>
  <si>
    <t>DISPOSITIVO DE ASPIRAÇÃO</t>
  </si>
  <si>
    <t>INS540</t>
  </si>
  <si>
    <t>ADUBO BOVINO</t>
  </si>
  <si>
    <t>INS550</t>
  </si>
  <si>
    <t>TUBO DE PVC PARA ÁGUAS PLUVIAIS, COM Ø 200 MM</t>
  </si>
  <si>
    <t>TUBO DE PVC PARA ÁGUAS PLUVIAIS, COM Ø 250 MM</t>
  </si>
  <si>
    <t>DISCRIMINAÇÃO</t>
  </si>
  <si>
    <t>VALOR</t>
  </si>
  <si>
    <t>R$</t>
  </si>
  <si>
    <t>TOTAL DO ORÇAMENTO SEM BDI</t>
  </si>
  <si>
    <t>TOTAL DO ORÇAMENTO COM BDI DE 28,24%</t>
  </si>
  <si>
    <t>VALORES MENSAIS</t>
  </si>
  <si>
    <t>ACUMULADO COM BDI</t>
  </si>
  <si>
    <t>DIAS</t>
  </si>
  <si>
    <t>SIMPLES COM BDI</t>
  </si>
  <si>
    <t>SISTEMA DE GERADOR DE OZÔNIO COM CAPACIDADE 200 M3</t>
  </si>
  <si>
    <t>SERVIÇO</t>
  </si>
  <si>
    <t xml:space="preserve">UN    </t>
  </si>
  <si>
    <t>Custo Unitário (Mão de Obra + Material)</t>
  </si>
  <si>
    <t>TOTAL DOS MATERIAL/ SERVIÇOS</t>
  </si>
  <si>
    <t>ALECRIM</t>
  </si>
  <si>
    <t>INS159</t>
  </si>
  <si>
    <t>CEBOLINHA</t>
  </si>
  <si>
    <t>INS560</t>
  </si>
  <si>
    <t>INS570</t>
  </si>
  <si>
    <t>INS580</t>
  </si>
  <si>
    <t>INS590</t>
  </si>
  <si>
    <t>INS600</t>
  </si>
  <si>
    <t>INS610</t>
  </si>
  <si>
    <t>INS620</t>
  </si>
  <si>
    <t>INS630</t>
  </si>
  <si>
    <t>INS640</t>
  </si>
  <si>
    <t>INS650</t>
  </si>
  <si>
    <t>HORTELÃ</t>
  </si>
  <si>
    <t>MANJEIRICÃO-DE-JARDIM</t>
  </si>
  <si>
    <t>MENTA</t>
  </si>
  <si>
    <t>ORÉGANO</t>
  </si>
  <si>
    <t>BASILICÃO</t>
  </si>
  <si>
    <t>BOLDO-DE-ARVOREZINHA</t>
  </si>
  <si>
    <t>CAVALINHA</t>
  </si>
  <si>
    <t>CHAMBÁ</t>
  </si>
  <si>
    <t>FALSO-BOLDO</t>
  </si>
  <si>
    <t>GENGIBRE</t>
  </si>
  <si>
    <t>INS660</t>
  </si>
  <si>
    <t>INS670</t>
  </si>
  <si>
    <t>INS680</t>
  </si>
  <si>
    <t>INS690</t>
  </si>
  <si>
    <t>INS700</t>
  </si>
  <si>
    <t>INS720</t>
  </si>
  <si>
    <t>INS730</t>
  </si>
  <si>
    <t>INS740</t>
  </si>
  <si>
    <t>INS750</t>
  </si>
  <si>
    <t>INS760</t>
  </si>
  <si>
    <t>INS770</t>
  </si>
  <si>
    <t>INS780</t>
  </si>
  <si>
    <t>INS790</t>
  </si>
  <si>
    <t>INS800</t>
  </si>
  <si>
    <t>INS810</t>
  </si>
  <si>
    <t>INS820</t>
  </si>
  <si>
    <t>GERÂNIO-MEDICINAL</t>
  </si>
  <si>
    <t>GUACO</t>
  </si>
  <si>
    <t>MARANTA</t>
  </si>
  <si>
    <t>PATCHOULI</t>
  </si>
  <si>
    <t>CONFREI</t>
  </si>
  <si>
    <t>BOGARI</t>
  </si>
  <si>
    <t>CRAVO</t>
  </si>
  <si>
    <t>JASMIM-ESTRELA</t>
  </si>
  <si>
    <t>MADRESSILVA</t>
  </si>
  <si>
    <t>MINI-GARDÊNIA</t>
  </si>
  <si>
    <t>KALANCHOE</t>
  </si>
  <si>
    <t>ESPADA-DE-SÃO-JORGE</t>
  </si>
  <si>
    <t>ESPADINHA-ANÃ</t>
  </si>
  <si>
    <t>GASTERIA / LÍNGUA-DE-BOI</t>
  </si>
  <si>
    <t>JACARÉ</t>
  </si>
  <si>
    <t>LANÇA-DE-SÃO-JORGE</t>
  </si>
  <si>
    <t>ROEL</t>
  </si>
  <si>
    <t>INS254</t>
  </si>
  <si>
    <t>INS78</t>
  </si>
  <si>
    <t>INS201</t>
  </si>
  <si>
    <t>INS326</t>
  </si>
  <si>
    <t>INS255</t>
  </si>
  <si>
    <t>INS230</t>
  </si>
  <si>
    <t>MERCADO 01</t>
  </si>
  <si>
    <t>INS164</t>
  </si>
  <si>
    <t>LUMINÁRIA LED, 150W, PARA ILUMINAÇÃO PÚBLICA</t>
  </si>
  <si>
    <t>CRONOGRAMA FÍSICO FINANCEIRO</t>
  </si>
  <si>
    <t>PREFEITURA MUNICIPAL DE VÁRZEA GRANDE</t>
  </si>
  <si>
    <t>MERCADO 02</t>
  </si>
  <si>
    <t>MERCADO 03</t>
  </si>
  <si>
    <t>MERCADO 04</t>
  </si>
  <si>
    <t>MERCADO 05</t>
  </si>
  <si>
    <t>MERCADO 06</t>
  </si>
  <si>
    <t>MERCADO 07</t>
  </si>
  <si>
    <t>MERCADO 08</t>
  </si>
  <si>
    <t>MERCADO 09</t>
  </si>
  <si>
    <t xml:space="preserve">ARGAMASSA COLANTE </t>
  </si>
  <si>
    <t>MERCADO 10</t>
  </si>
  <si>
    <t>MERCADO 11</t>
  </si>
  <si>
    <t>MERCADO 12</t>
  </si>
  <si>
    <t>MERCADO 13</t>
  </si>
  <si>
    <t>MERCADO 14</t>
  </si>
  <si>
    <t>MERCADO 15</t>
  </si>
  <si>
    <t>MERCADO 16</t>
  </si>
  <si>
    <t>MERCADO 17</t>
  </si>
  <si>
    <t>MERCADO 18</t>
  </si>
  <si>
    <t>MERCADO 19</t>
  </si>
  <si>
    <t>MERCADO 20</t>
  </si>
  <si>
    <t>MERCADO 21</t>
  </si>
  <si>
    <t>MERCADO 22</t>
  </si>
  <si>
    <t>MERCADO 23</t>
  </si>
  <si>
    <t>MERCADO 24</t>
  </si>
  <si>
    <t>MERCADO 25</t>
  </si>
  <si>
    <t>MERCADO 26</t>
  </si>
  <si>
    <t>MERCADO 27</t>
  </si>
  <si>
    <t>MERCADO 28</t>
  </si>
  <si>
    <t>MERCADO 29</t>
  </si>
  <si>
    <t>MERCADO 30</t>
  </si>
  <si>
    <t>MERCADO 31</t>
  </si>
  <si>
    <t>MERCADO 32</t>
  </si>
  <si>
    <t>MERCADO 33</t>
  </si>
  <si>
    <t>MERCADO 34</t>
  </si>
  <si>
    <t>MERCADO 35</t>
  </si>
  <si>
    <t>MERCADO 36</t>
  </si>
  <si>
    <t>MERCADO 37</t>
  </si>
  <si>
    <t>MERCADO 38</t>
  </si>
  <si>
    <t>MERCADO 39</t>
  </si>
  <si>
    <t>MERCADO 40</t>
  </si>
  <si>
    <t>MERCADO 41</t>
  </si>
  <si>
    <t>MERCADO 42</t>
  </si>
  <si>
    <t>MERCADO 43</t>
  </si>
  <si>
    <t>MERCADO 44</t>
  </si>
  <si>
    <t>ELETRODUTO/ DUTO PEAD FLEXIVEL PAREDE SIMPLES, CORRUGACAO 
HELICOIDAL, DE 1", PARA CABEAMENTOSUBTERRANEO (NBR 15715) (ELETRO FIOS)</t>
  </si>
  <si>
    <t>2.0</t>
  </si>
  <si>
    <t>3.0</t>
  </si>
  <si>
    <t>MOVIMENTO DE TERRA</t>
  </si>
  <si>
    <t>2.1</t>
  </si>
  <si>
    <t>2.2</t>
  </si>
  <si>
    <t>3.2</t>
  </si>
  <si>
    <t>REGULARIZAÇÃO E COMPACTAÇÃO DE SUBLEITO DE SOLO  PREDOMINANTEMENTE ARGILOSO. AF_11/2019</t>
  </si>
  <si>
    <t>TOTAL EQUIPAMENTOS</t>
  </si>
  <si>
    <t>SUB-TOTAL ITEM 4.0</t>
  </si>
  <si>
    <t>FUNDAÇÃO E ESTRUTURAS - SAPATAS</t>
  </si>
  <si>
    <t>COMP002</t>
  </si>
  <si>
    <t>3.1</t>
  </si>
  <si>
    <t>COMP003</t>
  </si>
  <si>
    <t>COMP004</t>
  </si>
  <si>
    <t>COMP005</t>
  </si>
  <si>
    <t>COMP006</t>
  </si>
  <si>
    <t>COMP007</t>
  </si>
  <si>
    <t>COMP008</t>
  </si>
  <si>
    <t>1.2</t>
  </si>
  <si>
    <t>PLANILHA ORÇAMENTÁRIA</t>
  </si>
  <si>
    <t>COMP009</t>
  </si>
  <si>
    <t>ALAMBRADO</t>
  </si>
  <si>
    <t>4.1</t>
  </si>
  <si>
    <t>4.2</t>
  </si>
  <si>
    <t>4.3</t>
  </si>
  <si>
    <r>
      <t xml:space="preserve">ESCAVAÇÃO MANUAL DE VALA PARA VIGA BALDRAME, SEM PREVISÃO DE FÔRMA. AF_06/2017 </t>
    </r>
    <r>
      <rPr>
        <b/>
        <sz val="9"/>
        <rFont val="Arial"/>
        <family val="2"/>
      </rPr>
      <t>(ESCAVAÇÃO DOS MOURÕES)</t>
    </r>
  </si>
  <si>
    <t>100576</t>
  </si>
  <si>
    <t xml:space="preserve">INSTALAÇÃO DE CERCA COM MOURÕES DE MADEIRA ROLIÇA, ESPAÇAMENTO DE 3 M, ALTURA LIVRE DE 1,6 M, CRAVADOS 0,5 M, COM 4 FIOS DE ARAME LISO E 1 BASE DE TELA </t>
  </si>
  <si>
    <t>88239</t>
  </si>
  <si>
    <t>88262</t>
  </si>
  <si>
    <t>0,5307000</t>
  </si>
  <si>
    <t>104737</t>
  </si>
  <si>
    <t>REATERRO MANUAL DE VALAS, COM PLACA VIBRATÓRIA. AF_08/2023</t>
  </si>
  <si>
    <t>HIDRÁULICA</t>
  </si>
  <si>
    <t xml:space="preserve">INSTALAÇÃO DE CAIXA D´ÁGUA EM POLIÉSTER REFORÇADO COM FIBRA DE VIDRO, 10000 LITROS </t>
  </si>
  <si>
    <t>93287</t>
  </si>
  <si>
    <t>93288</t>
  </si>
  <si>
    <t>0,2634000</t>
  </si>
  <si>
    <t>2,3611000</t>
  </si>
  <si>
    <t>88248</t>
  </si>
  <si>
    <t>1,4821000</t>
  </si>
  <si>
    <t>88267</t>
  </si>
  <si>
    <t>TOTAL DE EQUIPAMENTOS</t>
  </si>
  <si>
    <t>88246</t>
  </si>
  <si>
    <t xml:space="preserve">REGULARIZAÇÃO DE SUPERFÍCIE </t>
  </si>
  <si>
    <t>5940</t>
  </si>
  <si>
    <t>5942</t>
  </si>
  <si>
    <t>0,0083000</t>
  </si>
  <si>
    <t>0,0151000</t>
  </si>
  <si>
    <t>88301</t>
  </si>
  <si>
    <t xml:space="preserve">INSTALAÇÃO DE TUBO PVC </t>
  </si>
  <si>
    <t>0,1048000</t>
  </si>
  <si>
    <t>0,0805000</t>
  </si>
  <si>
    <t>BOLSA</t>
  </si>
  <si>
    <t>ADMINISTRAÇÃO</t>
  </si>
  <si>
    <t>90777</t>
  </si>
  <si>
    <t>SUB-TOTAL ITEM</t>
  </si>
  <si>
    <t>93572</t>
  </si>
  <si>
    <t>0,8387000</t>
  </si>
  <si>
    <t>REDUÇÃO</t>
  </si>
  <si>
    <t>0,2021000</t>
  </si>
  <si>
    <t>VÁLVULA DE RETENÇÃO</t>
  </si>
  <si>
    <t>REGISTRO DE GAVETA BRUTO</t>
  </si>
  <si>
    <t>0,2161000</t>
  </si>
  <si>
    <t>TÊ FLANGEADO</t>
  </si>
  <si>
    <t>0,0635000</t>
  </si>
  <si>
    <t>VENTOSA</t>
  </si>
  <si>
    <t>0,1270000</t>
  </si>
  <si>
    <t>CURVA 90°</t>
  </si>
  <si>
    <t>CURVA 90°DEFOFO</t>
  </si>
  <si>
    <t>REDUÇÃO DEFOFO</t>
  </si>
  <si>
    <t>INSTALAÇÃO DE CONEXÕES - BOLSA</t>
  </si>
  <si>
    <t>INSTALAÇÃO DE CONEXÕES - REDUÇÃO</t>
  </si>
  <si>
    <t>INSTALAÇÃO DE CONEXÕES - VÁLVULA DE RETENÇÃO</t>
  </si>
  <si>
    <t>INSTALAÇÃO DE CONEXÕES - REGISTRO DE GAVETA BRUTO</t>
  </si>
  <si>
    <t>COMP010</t>
  </si>
  <si>
    <t>INSTALAÇÃO DE CONEXÕES - TÊ FLANGEADO</t>
  </si>
  <si>
    <t>COMP011</t>
  </si>
  <si>
    <t>INSTALAÇÃO DE CONEXÕES - VENTOSA</t>
  </si>
  <si>
    <t>INSTALAÇÃO DE CONEXÕES - CURVA DE 90°</t>
  </si>
  <si>
    <t>COMP012</t>
  </si>
  <si>
    <t>COMP013</t>
  </si>
  <si>
    <t>INSTALAÇÃO DE CONEXÕES - CURVA DE 90° DEFOFO</t>
  </si>
  <si>
    <t>COMP014</t>
  </si>
  <si>
    <t>INSTALAÇÃO DE CONEXÕES - REDUÇÃO DEFOFO</t>
  </si>
  <si>
    <t>COMP015</t>
  </si>
  <si>
    <t>INSTALAÇÃO DE CONEXÕES - CAP</t>
  </si>
  <si>
    <t>CAP</t>
  </si>
  <si>
    <t>4.0</t>
  </si>
  <si>
    <t>3.3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</si>
  <si>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</si>
  <si>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</si>
  <si>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</si>
  <si>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</si>
  <si>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</si>
  <si>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</si>
  <si>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</si>
  <si>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</si>
  <si>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</si>
  <si>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</si>
  <si>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CASA DE SOMBRA</t>
  </si>
  <si>
    <t>5.0</t>
  </si>
  <si>
    <t>ESTRUTURA</t>
  </si>
  <si>
    <r>
      <t xml:space="preserve"> BDI = </t>
    </r>
    <r>
      <rPr>
        <u/>
        <sz val="12"/>
        <rFont val="Calibri Light"/>
        <family val="1"/>
        <scheme val="major"/>
      </rPr>
      <t>(1+AC+S+R+G)x(1+DF)X(1+L))</t>
    </r>
    <r>
      <rPr>
        <sz val="12"/>
        <rFont val="Calibri Light"/>
        <family val="1"/>
        <scheme val="major"/>
      </rPr>
      <t xml:space="preserve">  -1
                                  1-I
Onde: 
AC = taxa representativa das despesas de rateio da Administração Central;
S = taxa representativa de Seguros;
R = taxa representativa de Riscos;
G = taxa representativa de Garantias;
DF = taxa representativa das Despesas Financeiras;
L = taxa representativa do Lucro;
I = taxa representativa da incidência de Impostos. 
  Observação:
  i)   Composição do BDI, intervalos admissíveis e Fórmula de cálculo nos termos do Acórdão 2369/2011 do TCU.</t>
    </r>
  </si>
  <si>
    <t>TOTAL BDI (ACORDAO 2369/2011)</t>
  </si>
  <si>
    <t>TOTAL DO GRUPO C  =</t>
  </si>
  <si>
    <t>CPRB</t>
  </si>
  <si>
    <t>C7</t>
  </si>
  <si>
    <t>COFINS</t>
  </si>
  <si>
    <t>C6</t>
  </si>
  <si>
    <t>PIS</t>
  </si>
  <si>
    <t>C5</t>
  </si>
  <si>
    <t>SUBTOTAL ISS (C2 X C3) =</t>
  </si>
  <si>
    <t>C4</t>
  </si>
  <si>
    <t>ISS DO MUNICÍPIO (Verificar la LEI do Múnicipio da Execução da Obra)</t>
  </si>
  <si>
    <t>C3</t>
  </si>
  <si>
    <t>%MÃO DE OBRA</t>
  </si>
  <si>
    <t>C2</t>
  </si>
  <si>
    <r>
      <t xml:space="preserve">ISS - </t>
    </r>
    <r>
      <rPr>
        <sz val="12"/>
        <color rgb="FF000000"/>
        <rFont val="Arial Narrow"/>
        <family val="2"/>
      </rPr>
      <t>(ISS% CONSIDERANDO 40% DE MATRIAL) - LEI do Múnicipio da Execução da Obra</t>
    </r>
  </si>
  <si>
    <t>C1</t>
  </si>
  <si>
    <t>GRUPO C</t>
  </si>
  <si>
    <t>TOTAL DO GRUPO B  =</t>
  </si>
  <si>
    <r>
      <rPr>
        <b/>
        <sz val="12"/>
        <rFont val="Arial Narrow"/>
        <family val="2"/>
      </rPr>
      <t xml:space="preserve">(L)    LUCRO </t>
    </r>
    <r>
      <rPr>
        <sz val="12"/>
        <color rgb="FF000000"/>
        <rFont val="Arial Narrow"/>
        <family val="2"/>
      </rPr>
      <t>(ACORDAO 2622/2013 6,16% A 8,96%)</t>
    </r>
  </si>
  <si>
    <t>B4</t>
  </si>
  <si>
    <r>
      <t xml:space="preserve">(R)   TAXA DE RISCO E IMPREVISTOS - </t>
    </r>
    <r>
      <rPr>
        <sz val="12"/>
        <color theme="1"/>
        <rFont val="Arial Narrow"/>
        <family val="2"/>
      </rPr>
      <t>(ACORDAO 2622/2013 0,97% A 1,27%)</t>
    </r>
  </si>
  <si>
    <t>B3</t>
  </si>
  <si>
    <r>
      <t xml:space="preserve">(G)   GARANTIAS - </t>
    </r>
    <r>
      <rPr>
        <sz val="12"/>
        <color rgb="FF000000"/>
        <rFont val="Arial Narrow"/>
        <family val="2"/>
      </rPr>
      <t xml:space="preserve">(ACORDAO 2622/2013 </t>
    </r>
    <r>
      <rPr>
        <b/>
        <u/>
        <sz val="12"/>
        <color rgb="FFFF0000"/>
        <rFont val="Arial Narrow"/>
        <family val="2"/>
      </rPr>
      <t>SEGURO + GARANTIA</t>
    </r>
    <r>
      <rPr>
        <sz val="12"/>
        <color rgb="FF000000"/>
        <rFont val="Arial Narrow"/>
        <family val="2"/>
      </rPr>
      <t xml:space="preserve"> - 0,8% A 1,0%)</t>
    </r>
  </si>
  <si>
    <t>B2</t>
  </si>
  <si>
    <r>
      <t xml:space="preserve">(S)   SEGUROS - </t>
    </r>
    <r>
      <rPr>
        <sz val="12"/>
        <color rgb="FF000000"/>
        <rFont val="Arial Narrow"/>
        <family val="2"/>
      </rPr>
      <t xml:space="preserve">(ACORDAO 2622/2013 </t>
    </r>
    <r>
      <rPr>
        <b/>
        <u/>
        <sz val="12"/>
        <color rgb="FFFF0000"/>
        <rFont val="Arial Narrow"/>
        <family val="2"/>
      </rPr>
      <t>SEGURO + GARANTIA</t>
    </r>
    <r>
      <rPr>
        <b/>
        <sz val="12"/>
        <color rgb="FF000000"/>
        <rFont val="Arial Narrow"/>
        <family val="2"/>
      </rPr>
      <t xml:space="preserve"> </t>
    </r>
    <r>
      <rPr>
        <sz val="12"/>
        <color rgb="FF000000"/>
        <rFont val="Arial Narrow"/>
        <family val="2"/>
      </rPr>
      <t>- 0,8% A 1,0%)</t>
    </r>
  </si>
  <si>
    <r>
      <t xml:space="preserve">(DF) DESPESAS FINANCEIRAS - </t>
    </r>
    <r>
      <rPr>
        <sz val="12"/>
        <color rgb="FF000000"/>
        <rFont val="Arial Narrow"/>
        <family val="2"/>
      </rPr>
      <t>(ACORDAO 2622/2013 - 0,59% A 1,39%)</t>
    </r>
  </si>
  <si>
    <t>B1</t>
  </si>
  <si>
    <t>GRUPO B</t>
  </si>
  <si>
    <t>TOTAL DO GRUPO A  =</t>
  </si>
  <si>
    <r>
      <t xml:space="preserve">(AC) ADMINISTRAÇÃO CENTRAL - </t>
    </r>
    <r>
      <rPr>
        <sz val="12"/>
        <color rgb="FF000000"/>
        <rFont val="Arial Narrow"/>
        <family val="2"/>
      </rPr>
      <t>VARIA CONFORME O PORTE DA NÚMERO DE OBRAS EM ANDAMENTO, VOLUME FINANCEIRO DAS OBRAS A INICIAREM, ETC,  EM CADA   EM CADA EMPRESA - (ACORDAO 2622/2013 - 3,0% A 5,5%)</t>
    </r>
  </si>
  <si>
    <t>A1</t>
  </si>
  <si>
    <t>GRUPO A</t>
  </si>
  <si>
    <t>DESCRIÇÃO</t>
  </si>
  <si>
    <t>COMPOSIÇÃO DO BDI OBRAS</t>
  </si>
  <si>
    <t xml:space="preserve">BDI: </t>
  </si>
  <si>
    <t>OBRA: CONSTRUÇÃO DE VIVEIRO</t>
  </si>
  <si>
    <t>5.1</t>
  </si>
  <si>
    <t>5.2</t>
  </si>
  <si>
    <t>DATA BASE: SINAPI SETEMBRO - DESONERADO / 2024</t>
  </si>
  <si>
    <t>TOTAL GERAL COM BDI-28,24%</t>
  </si>
  <si>
    <t>SERVENTE COM ENCARGOS COMPLEMENTARES</t>
  </si>
  <si>
    <t>SINAPI 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</si>
</sst>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00"/>
    <numFmt numFmtId="167" formatCode="#,##0.00;[Red]#,##0.00"/>
    <numFmt numFmtId="168" formatCode="#,##0.000"/>
    <numFmt numFmtId="169" formatCode="0.000%"/>
    <numFmt numFmtId="170" formatCode="#,##0.00_ ;\-#,##0.00\ "/>
    <numFmt numFmtId="171" formatCode="_(&quot;R$ &quot;* #,##0.00_);_(&quot;R$ &quot;* \(#,##0.00\);_(&quot;R$ &quot;* &quot;-&quot;??_);_(@_)"/>
    <numFmt numFmtId="172" formatCode="#,##0.00&quot; &quot;;&quot; (&quot;#,##0.00&quot;)&quot;;&quot; -&quot;#&quot; &quot;;@&quot; &quot;"/>
    <numFmt numFmtId="173" formatCode="#,#00"/>
    <numFmt numFmtId="174" formatCode="General_)"/>
    <numFmt numFmtId="175" formatCode="%#,#00"/>
    <numFmt numFmtId="176" formatCode="#.##000"/>
    <numFmt numFmtId="177" formatCode="[$R$-416]&quot; &quot;#,##0.00;[Red]&quot;-&quot;[$R$-416]&quot; &quot;#,##0.00"/>
    <numFmt numFmtId="178" formatCode="#,"/>
    <numFmt numFmtId="179" formatCode="_(* #,##0.0000_);_(* \(#,##0.0000\);_(* &quot;-&quot;??_);_(@_)"/>
  </numFmts>
  <fonts count="5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trike/>
      <sz val="9"/>
      <name val="Arial"/>
      <family val="2"/>
    </font>
    <font>
      <sz val="11"/>
      <name val="Arial"/>
      <family val="2"/>
    </font>
    <font>
      <sz val="9"/>
      <color rgb="FFFF0000"/>
      <name val="Arial"/>
      <family val="2"/>
    </font>
    <font>
      <sz val="11"/>
      <name val="Arial"/>
      <family val="1"/>
    </font>
    <font>
      <sz val="9"/>
      <color theme="5"/>
      <name val="Arial"/>
      <family val="2"/>
    </font>
    <font>
      <sz val="10"/>
      <color rgb="FF0033CC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"/>
      <color indexed="8"/>
      <name val="Courier"/>
      <family val="3"/>
    </font>
    <font>
      <sz val="11"/>
      <color indexed="62"/>
      <name val="Calibri"/>
      <family val="2"/>
    </font>
    <font>
      <sz val="10"/>
      <color indexed="8"/>
      <name val="Arial1"/>
    </font>
    <font>
      <b/>
      <i/>
      <sz val="16"/>
      <color indexed="8"/>
      <name val="Arial"/>
      <family val="2"/>
    </font>
    <font>
      <u/>
      <sz val="11"/>
      <color theme="10"/>
      <name val="Calibri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2"/>
      <name val="Courier"/>
      <family val="3"/>
    </font>
    <font>
      <b/>
      <i/>
      <u/>
      <sz val="11"/>
      <color indexed="8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8"/>
      <name val="Calibri"/>
      <family val="2"/>
    </font>
    <font>
      <sz val="8"/>
      <name val="Calibri"/>
      <family val="2"/>
      <scheme val="minor"/>
    </font>
    <font>
      <b/>
      <sz val="10"/>
      <color theme="0"/>
      <name val="Arial"/>
      <family val="2"/>
    </font>
    <font>
      <b/>
      <sz val="8"/>
      <name val="Arial"/>
      <family val="2"/>
    </font>
    <font>
      <sz val="12"/>
      <name val="Calibri Light"/>
      <family val="1"/>
      <scheme val="major"/>
    </font>
    <font>
      <u/>
      <sz val="12"/>
      <name val="Calibri Light"/>
      <family val="1"/>
      <scheme val="major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sz val="12"/>
      <color theme="1"/>
      <name val="Arial Narrow"/>
      <family val="2"/>
    </font>
    <font>
      <b/>
      <sz val="12"/>
      <color rgb="FFFF0000"/>
      <name val="Arial Narrow"/>
      <family val="2"/>
    </font>
    <font>
      <sz val="12"/>
      <color rgb="FF000000"/>
      <name val="Arial Narrow"/>
      <family val="2"/>
    </font>
    <font>
      <b/>
      <sz val="12"/>
      <name val="Arial Narrow"/>
      <family val="2"/>
    </font>
    <font>
      <b/>
      <u/>
      <sz val="12"/>
      <color rgb="FFFF0000"/>
      <name val="Arial Narrow"/>
      <family val="2"/>
    </font>
    <font>
      <b/>
      <sz val="11"/>
      <color theme="1"/>
      <name val="Arial Narrow"/>
      <family val="2"/>
    </font>
    <font>
      <b/>
      <sz val="14"/>
      <name val="Arial Narrow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203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9" fillId="0" borderId="0"/>
    <xf numFmtId="43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0" borderId="0"/>
    <xf numFmtId="0" fontId="1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2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7" borderId="25" applyNumberFormat="0" applyAlignment="0" applyProtection="0"/>
    <xf numFmtId="0" fontId="18" fillId="17" borderId="25" applyNumberFormat="0" applyAlignment="0" applyProtection="0"/>
    <xf numFmtId="0" fontId="2" fillId="0" borderId="0"/>
    <xf numFmtId="0" fontId="19" fillId="18" borderId="26" applyNumberFormat="0" applyAlignment="0" applyProtection="0"/>
    <xf numFmtId="0" fontId="19" fillId="18" borderId="26" applyNumberFormat="0" applyAlignment="0" applyProtection="0"/>
    <xf numFmtId="0" fontId="20" fillId="0" borderId="27" applyNumberFormat="0" applyFill="0" applyAlignment="0" applyProtection="0"/>
    <xf numFmtId="0" fontId="20" fillId="0" borderId="27" applyNumberFormat="0" applyFill="0" applyAlignment="0" applyProtection="0"/>
    <xf numFmtId="0" fontId="21" fillId="0" borderId="0">
      <protection locked="0"/>
    </xf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22" fillId="13" borderId="25" applyNumberFormat="0" applyAlignment="0" applyProtection="0"/>
    <xf numFmtId="0" fontId="22" fillId="13" borderId="25" applyNumberFormat="0" applyAlignment="0" applyProtection="0"/>
    <xf numFmtId="172" fontId="23" fillId="0" borderId="0"/>
    <xf numFmtId="173" fontId="21" fillId="0" borderId="0">
      <protection locked="0"/>
    </xf>
    <xf numFmtId="0" fontId="24" fillId="0" borderId="0">
      <alignment horizontal="center"/>
    </xf>
    <xf numFmtId="0" fontId="24" fillId="0" borderId="0">
      <alignment horizontal="center" textRotation="9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4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10" borderId="28" applyNumberFormat="0" applyAlignment="0" applyProtection="0"/>
    <xf numFmtId="0" fontId="2" fillId="10" borderId="28" applyNumberFormat="0" applyAlignment="0" applyProtection="0"/>
    <xf numFmtId="9" fontId="15" fillId="0" borderId="0" applyFont="0" applyFill="0" applyBorder="0" applyAlignment="0" applyProtection="0"/>
    <xf numFmtId="175" fontId="21" fillId="0" borderId="0">
      <protection locked="0"/>
    </xf>
    <xf numFmtId="176" fontId="21" fillId="0" borderId="0"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0"/>
    <xf numFmtId="177" fontId="30" fillId="0" borderId="0"/>
    <xf numFmtId="0" fontId="31" fillId="17" borderId="29" applyNumberFormat="0" applyAlignment="0" applyProtection="0"/>
    <xf numFmtId="0" fontId="31" fillId="17" borderId="29" applyNumberForma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30" applyNumberFormat="0" applyFill="0" applyAlignment="0" applyProtection="0"/>
    <xf numFmtId="0" fontId="33" fillId="0" borderId="3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32" applyNumberFormat="0" applyFill="0" applyAlignment="0" applyProtection="0"/>
    <xf numFmtId="0" fontId="35" fillId="0" borderId="32" applyNumberFormat="0" applyFill="0" applyAlignment="0" applyProtection="0"/>
    <xf numFmtId="0" fontId="36" fillId="0" borderId="33" applyNumberFormat="0" applyFill="0" applyAlignment="0" applyProtection="0"/>
    <xf numFmtId="0" fontId="36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78" fontId="37" fillId="0" borderId="0">
      <protection locked="0"/>
    </xf>
    <xf numFmtId="178" fontId="37" fillId="0" borderId="0">
      <protection locked="0"/>
    </xf>
    <xf numFmtId="0" fontId="38" fillId="0" borderId="34" applyNumberFormat="0" applyFill="0" applyAlignment="0" applyProtection="0"/>
    <xf numFmtId="0" fontId="38" fillId="0" borderId="34" applyNumberFormat="0" applyFill="0" applyAlignment="0" applyProtection="0"/>
    <xf numFmtId="43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282">
    <xf numFmtId="0" fontId="0" fillId="0" borderId="0" xfId="0"/>
    <xf numFmtId="0" fontId="4" fillId="2" borderId="8" xfId="5" applyFont="1" applyFill="1" applyBorder="1" applyAlignment="1">
      <alignment horizontal="left" vertical="center"/>
    </xf>
    <xf numFmtId="0" fontId="4" fillId="2" borderId="0" xfId="5" applyFont="1" applyFill="1" applyAlignment="1">
      <alignment horizontal="left" vertical="center"/>
    </xf>
    <xf numFmtId="0" fontId="3" fillId="0" borderId="3" xfId="7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66" fontId="4" fillId="5" borderId="3" xfId="0" applyNumberFormat="1" applyFont="1" applyFill="1" applyBorder="1" applyAlignment="1">
      <alignment horizontal="center" vertical="center" wrapText="1"/>
    </xf>
    <xf numFmtId="167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6" fontId="3" fillId="2" borderId="3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" fontId="4" fillId="2" borderId="3" xfId="0" applyNumberFormat="1" applyFont="1" applyFill="1" applyBorder="1" applyAlignment="1">
      <alignment horizontal="right" vertical="center"/>
    </xf>
    <xf numFmtId="4" fontId="4" fillId="5" borderId="3" xfId="6" applyNumberFormat="1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4" fillId="5" borderId="3" xfId="0" applyNumberFormat="1" applyFont="1" applyFill="1" applyBorder="1" applyAlignment="1">
      <alignment horizontal="right" vertical="center"/>
    </xf>
    <xf numFmtId="4" fontId="4" fillId="2" borderId="3" xfId="6" applyNumberFormat="1" applyFont="1" applyFill="1" applyBorder="1" applyAlignment="1">
      <alignment horizontal="right" vertical="center"/>
    </xf>
    <xf numFmtId="4" fontId="4" fillId="3" borderId="3" xfId="3" applyNumberFormat="1" applyFont="1" applyFill="1" applyBorder="1" applyAlignment="1">
      <alignment horizontal="right" vertical="center"/>
    </xf>
    <xf numFmtId="4" fontId="8" fillId="2" borderId="3" xfId="6" applyNumberFormat="1" applyFont="1" applyFill="1" applyBorder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4" fontId="3" fillId="2" borderId="3" xfId="6" applyNumberFormat="1" applyFont="1" applyFill="1" applyBorder="1" applyAlignment="1">
      <alignment horizontal="right" vertical="center"/>
    </xf>
    <xf numFmtId="0" fontId="2" fillId="0" borderId="0" xfId="5"/>
    <xf numFmtId="167" fontId="4" fillId="5" borderId="3" xfId="0" applyNumberFormat="1" applyFont="1" applyFill="1" applyBorder="1" applyAlignment="1">
      <alignment horizontal="center" vertical="center" wrapText="1"/>
    </xf>
    <xf numFmtId="168" fontId="3" fillId="0" borderId="17" xfId="2" applyNumberFormat="1" applyFont="1" applyFill="1" applyBorder="1" applyAlignment="1">
      <alignment horizontal="center" vertical="center" wrapText="1"/>
    </xf>
    <xf numFmtId="0" fontId="3" fillId="2" borderId="17" xfId="7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6" xfId="7" applyFont="1" applyFill="1" applyBorder="1" applyAlignment="1">
      <alignment horizontal="center" vertical="center"/>
    </xf>
    <xf numFmtId="0" fontId="4" fillId="2" borderId="15" xfId="7" applyFont="1" applyFill="1" applyBorder="1" applyAlignment="1">
      <alignment horizontal="center" vertical="center" wrapText="1"/>
    </xf>
    <xf numFmtId="0" fontId="4" fillId="2" borderId="22" xfId="7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4" borderId="20" xfId="7" applyFont="1" applyFill="1" applyBorder="1" applyAlignment="1">
      <alignment horizontal="center" vertical="center" wrapText="1"/>
    </xf>
    <xf numFmtId="0" fontId="2" fillId="0" borderId="0" xfId="5" applyAlignment="1">
      <alignment wrapText="1"/>
    </xf>
    <xf numFmtId="0" fontId="10" fillId="0" borderId="17" xfId="0" applyFont="1" applyBorder="1" applyAlignment="1">
      <alignment horizontal="center" vertical="center"/>
    </xf>
    <xf numFmtId="0" fontId="10" fillId="2" borderId="17" xfId="0" applyFont="1" applyFill="1" applyBorder="1" applyAlignment="1">
      <alignment horizontal="justify" vertical="center" wrapText="1"/>
    </xf>
    <xf numFmtId="0" fontId="10" fillId="2" borderId="17" xfId="0" applyFont="1" applyFill="1" applyBorder="1" applyAlignment="1">
      <alignment horizontal="left" vertical="center" wrapText="1"/>
    </xf>
    <xf numFmtId="168" fontId="3" fillId="4" borderId="20" xfId="2" applyNumberFormat="1" applyFont="1" applyFill="1" applyBorder="1" applyAlignment="1">
      <alignment horizontal="center" vertical="center" wrapText="1"/>
    </xf>
    <xf numFmtId="168" fontId="3" fillId="0" borderId="22" xfId="2" applyNumberFormat="1" applyFont="1" applyFill="1" applyBorder="1" applyAlignment="1">
      <alignment horizontal="center" vertical="center" wrapText="1"/>
    </xf>
    <xf numFmtId="0" fontId="10" fillId="0" borderId="17" xfId="7" applyFont="1" applyBorder="1" applyAlignment="1">
      <alignment horizontal="center" vertical="center" wrapText="1"/>
    </xf>
    <xf numFmtId="0" fontId="10" fillId="0" borderId="17" xfId="7" applyFont="1" applyBorder="1" applyAlignment="1">
      <alignment horizontal="justify" vertical="center" wrapText="1"/>
    </xf>
    <xf numFmtId="167" fontId="10" fillId="2" borderId="17" xfId="0" applyNumberFormat="1" applyFont="1" applyFill="1" applyBorder="1" applyAlignment="1">
      <alignment vertical="center" wrapText="1"/>
    </xf>
    <xf numFmtId="0" fontId="10" fillId="0" borderId="17" xfId="0" applyFont="1" applyBorder="1" applyAlignment="1">
      <alignment horizontal="justify" vertical="center" wrapText="1"/>
    </xf>
    <xf numFmtId="0" fontId="10" fillId="2" borderId="17" xfId="0" applyFont="1" applyFill="1" applyBorder="1" applyAlignment="1">
      <alignment horizontal="center" vertical="center"/>
    </xf>
    <xf numFmtId="0" fontId="10" fillId="0" borderId="17" xfId="0" applyFont="1" applyBorder="1" applyAlignment="1">
      <alignment vertical="center"/>
    </xf>
    <xf numFmtId="0" fontId="10" fillId="0" borderId="17" xfId="0" applyFont="1" applyBorder="1"/>
    <xf numFmtId="0" fontId="4" fillId="2" borderId="14" xfId="7" applyFont="1" applyFill="1" applyBorder="1" applyAlignment="1">
      <alignment horizontal="center" vertical="center"/>
    </xf>
    <xf numFmtId="0" fontId="4" fillId="2" borderId="23" xfId="7" applyFont="1" applyFill="1" applyBorder="1" applyAlignment="1">
      <alignment horizontal="center" vertical="center"/>
    </xf>
    <xf numFmtId="0" fontId="3" fillId="4" borderId="19" xfId="7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3" xfId="7" applyFont="1" applyBorder="1" applyAlignment="1">
      <alignment horizontal="justify" vertical="center" wrapText="1"/>
    </xf>
    <xf numFmtId="4" fontId="3" fillId="0" borderId="3" xfId="7" applyNumberFormat="1" applyFont="1" applyBorder="1" applyAlignment="1">
      <alignment horizontal="right" vertical="center" wrapText="1"/>
    </xf>
    <xf numFmtId="167" fontId="4" fillId="5" borderId="3" xfId="0" applyNumberFormat="1" applyFont="1" applyFill="1" applyBorder="1" applyAlignment="1">
      <alignment horizontal="justify" vertical="center" wrapText="1"/>
    </xf>
    <xf numFmtId="0" fontId="12" fillId="0" borderId="17" xfId="7" applyFont="1" applyBorder="1" applyAlignment="1">
      <alignment horizontal="justify" vertical="center" wrapText="1"/>
    </xf>
    <xf numFmtId="0" fontId="12" fillId="0" borderId="17" xfId="7" applyFont="1" applyBorder="1" applyAlignment="1">
      <alignment horizontal="center" vertical="center" wrapText="1"/>
    </xf>
    <xf numFmtId="0" fontId="2" fillId="0" borderId="0" xfId="5" applyAlignment="1">
      <alignment horizontal="center"/>
    </xf>
    <xf numFmtId="0" fontId="13" fillId="0" borderId="0" xfId="5" applyFont="1" applyAlignment="1">
      <alignment horizontal="center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4" fillId="0" borderId="0" xfId="5" applyFont="1" applyAlignment="1">
      <alignment horizontal="center"/>
    </xf>
    <xf numFmtId="0" fontId="14" fillId="0" borderId="0" xfId="5" applyFont="1" applyAlignment="1">
      <alignment wrapText="1"/>
    </xf>
    <xf numFmtId="0" fontId="14" fillId="0" borderId="0" xfId="5" applyFont="1"/>
    <xf numFmtId="4" fontId="14" fillId="0" borderId="0" xfId="5" applyNumberFormat="1" applyFont="1" applyAlignment="1">
      <alignment horizontal="right"/>
    </xf>
    <xf numFmtId="0" fontId="3" fillId="0" borderId="0" xfId="19" applyFont="1"/>
    <xf numFmtId="14" fontId="3" fillId="0" borderId="0" xfId="19" applyNumberFormat="1" applyFont="1"/>
    <xf numFmtId="0" fontId="3" fillId="0" borderId="0" xfId="19" applyFont="1" applyAlignment="1">
      <alignment vertical="center"/>
    </xf>
    <xf numFmtId="0" fontId="6" fillId="2" borderId="0" xfId="19" applyFont="1" applyFill="1" applyAlignment="1">
      <alignment horizontal="left" vertical="center"/>
    </xf>
    <xf numFmtId="0" fontId="6" fillId="0" borderId="0" xfId="19" applyFont="1" applyAlignment="1">
      <alignment vertical="center"/>
    </xf>
    <xf numFmtId="0" fontId="6" fillId="2" borderId="0" xfId="19" applyFont="1" applyFill="1" applyAlignment="1">
      <alignment horizontal="center" vertical="center"/>
    </xf>
    <xf numFmtId="0" fontId="6" fillId="2" borderId="0" xfId="19" applyFont="1" applyFill="1" applyAlignment="1">
      <alignment vertical="center"/>
    </xf>
    <xf numFmtId="49" fontId="6" fillId="2" borderId="0" xfId="19" applyNumberFormat="1" applyFont="1" applyFill="1" applyAlignment="1">
      <alignment horizontal="left" vertical="center"/>
    </xf>
    <xf numFmtId="0" fontId="6" fillId="2" borderId="6" xfId="19" applyFont="1" applyFill="1" applyBorder="1" applyAlignment="1">
      <alignment horizontal="left" vertical="center"/>
    </xf>
    <xf numFmtId="0" fontId="6" fillId="2" borderId="2" xfId="19" applyFont="1" applyFill="1" applyBorder="1" applyAlignment="1">
      <alignment horizontal="left" vertical="center"/>
    </xf>
    <xf numFmtId="0" fontId="6" fillId="2" borderId="8" xfId="19" applyFont="1" applyFill="1" applyBorder="1" applyAlignment="1">
      <alignment horizontal="left" vertical="center"/>
    </xf>
    <xf numFmtId="49" fontId="6" fillId="2" borderId="10" xfId="19" applyNumberFormat="1" applyFont="1" applyFill="1" applyBorder="1" applyAlignment="1">
      <alignment horizontal="left" vertical="center"/>
    </xf>
    <xf numFmtId="0" fontId="6" fillId="2" borderId="1" xfId="19" applyFont="1" applyFill="1" applyBorder="1" applyAlignment="1">
      <alignment horizontal="left" vertical="center"/>
    </xf>
    <xf numFmtId="10" fontId="3" fillId="2" borderId="3" xfId="20" applyNumberFormat="1" applyFont="1" applyFill="1" applyBorder="1" applyAlignment="1">
      <alignment horizontal="center"/>
    </xf>
    <xf numFmtId="10" fontId="3" fillId="2" borderId="3" xfId="20" applyNumberFormat="1" applyFont="1" applyFill="1" applyBorder="1" applyAlignment="1">
      <alignment horizontal="center" vertical="top"/>
    </xf>
    <xf numFmtId="169" fontId="3" fillId="2" borderId="0" xfId="20" applyNumberFormat="1" applyFont="1" applyFill="1" applyBorder="1" applyAlignment="1">
      <alignment horizontal="center"/>
    </xf>
    <xf numFmtId="170" fontId="3" fillId="0" borderId="3" xfId="19" applyNumberFormat="1" applyFont="1" applyBorder="1" applyAlignment="1">
      <alignment horizontal="center" vertical="center"/>
    </xf>
    <xf numFmtId="10" fontId="3" fillId="0" borderId="3" xfId="19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6" fillId="2" borderId="0" xfId="0" applyFont="1" applyFill="1" applyAlignment="1">
      <alignment vertical="center"/>
    </xf>
    <xf numFmtId="43" fontId="3" fillId="0" borderId="0" xfId="0" applyNumberFormat="1" applyFont="1"/>
    <xf numFmtId="0" fontId="10" fillId="0" borderId="17" xfId="0" applyFont="1" applyBorder="1" applyAlignment="1">
      <alignment vertical="center" wrapText="1"/>
    </xf>
    <xf numFmtId="0" fontId="3" fillId="2" borderId="0" xfId="17" applyNumberFormat="1" applyFont="1" applyFill="1" applyBorder="1" applyAlignment="1" applyProtection="1">
      <alignment horizontal="center" vertical="center" wrapText="1"/>
    </xf>
    <xf numFmtId="10" fontId="3" fillId="2" borderId="0" xfId="20" applyNumberFormat="1" applyFont="1" applyFill="1" applyBorder="1" applyAlignment="1">
      <alignment horizontal="center" vertical="center"/>
    </xf>
    <xf numFmtId="10" fontId="3" fillId="7" borderId="0" xfId="20" applyNumberFormat="1" applyFont="1" applyFill="1" applyBorder="1" applyAlignment="1">
      <alignment horizontal="center" vertical="center"/>
    </xf>
    <xf numFmtId="10" fontId="6" fillId="2" borderId="0" xfId="20" applyNumberFormat="1" applyFont="1" applyFill="1" applyBorder="1" applyAlignment="1">
      <alignment horizontal="center" vertical="center"/>
    </xf>
    <xf numFmtId="0" fontId="3" fillId="0" borderId="0" xfId="19" applyFont="1" applyAlignment="1">
      <alignment horizontal="center" vertical="center"/>
    </xf>
    <xf numFmtId="4" fontId="4" fillId="5" borderId="3" xfId="6" applyNumberFormat="1" applyFont="1" applyFill="1" applyBorder="1" applyAlignment="1">
      <alignment horizontal="center" vertical="center" wrapText="1"/>
    </xf>
    <xf numFmtId="0" fontId="3" fillId="0" borderId="16" xfId="7" applyFont="1" applyBorder="1" applyAlignment="1">
      <alignment horizontal="center" vertical="center"/>
    </xf>
    <xf numFmtId="0" fontId="3" fillId="0" borderId="17" xfId="7" applyFont="1" applyBorder="1" applyAlignment="1">
      <alignment horizontal="center" vertical="center"/>
    </xf>
    <xf numFmtId="0" fontId="3" fillId="0" borderId="17" xfId="7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6" fillId="0" borderId="3" xfId="19" applyFont="1" applyBorder="1" applyAlignment="1">
      <alignment horizontal="center" vertical="center"/>
    </xf>
    <xf numFmtId="0" fontId="6" fillId="2" borderId="3" xfId="19" applyFont="1" applyFill="1" applyBorder="1" applyAlignment="1">
      <alignment horizontal="center" vertical="center"/>
    </xf>
    <xf numFmtId="0" fontId="3" fillId="0" borderId="0" xfId="17" applyNumberFormat="1" applyFont="1" applyFill="1" applyBorder="1" applyAlignment="1" applyProtection="1">
      <alignment horizontal="left" vertical="center" wrapText="1" indent="1"/>
    </xf>
    <xf numFmtId="39" fontId="2" fillId="0" borderId="0" xfId="17" applyNumberFormat="1" applyFont="1" applyBorder="1" applyAlignment="1" applyProtection="1">
      <alignment horizontal="center" vertical="center" wrapText="1"/>
    </xf>
    <xf numFmtId="0" fontId="6" fillId="0" borderId="0" xfId="0" applyFont="1"/>
    <xf numFmtId="4" fontId="3" fillId="2" borderId="0" xfId="0" applyNumberFormat="1" applyFont="1" applyFill="1" applyAlignment="1">
      <alignment horizontal="left" vertical="center"/>
    </xf>
    <xf numFmtId="4" fontId="4" fillId="2" borderId="0" xfId="5" applyNumberFormat="1" applyFont="1" applyFill="1" applyAlignment="1">
      <alignment horizontal="right" vertical="center"/>
    </xf>
    <xf numFmtId="4" fontId="4" fillId="2" borderId="9" xfId="5" applyNumberFormat="1" applyFont="1" applyFill="1" applyBorder="1" applyAlignment="1">
      <alignment horizontal="right" vertical="center"/>
    </xf>
    <xf numFmtId="164" fontId="40" fillId="24" borderId="3" xfId="21" applyFont="1" applyFill="1" applyBorder="1" applyAlignment="1">
      <alignment horizontal="center" vertical="center" wrapText="1"/>
    </xf>
    <xf numFmtId="4" fontId="4" fillId="25" borderId="12" xfId="0" applyNumberFormat="1" applyFont="1" applyFill="1" applyBorder="1" applyAlignment="1">
      <alignment horizontal="center" vertical="center" wrapText="1"/>
    </xf>
    <xf numFmtId="4" fontId="4" fillId="25" borderId="4" xfId="0" applyNumberFormat="1" applyFont="1" applyFill="1" applyBorder="1" applyAlignment="1">
      <alignment horizontal="center" vertical="center" wrapText="1"/>
    </xf>
    <xf numFmtId="4" fontId="4" fillId="25" borderId="5" xfId="0" applyNumberFormat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0" fillId="0" borderId="3" xfId="0" applyBorder="1"/>
    <xf numFmtId="44" fontId="4" fillId="5" borderId="3" xfId="3" applyFont="1" applyFill="1" applyBorder="1" applyAlignment="1">
      <alignment horizontal="right" vertical="center"/>
    </xf>
    <xf numFmtId="44" fontId="0" fillId="0" borderId="3" xfId="3" applyFont="1" applyBorder="1"/>
    <xf numFmtId="44" fontId="3" fillId="0" borderId="3" xfId="3" applyFont="1" applyBorder="1" applyAlignment="1">
      <alignment horizontal="right" vertical="center" wrapText="1"/>
    </xf>
    <xf numFmtId="0" fontId="3" fillId="4" borderId="0" xfId="7" applyFont="1" applyFill="1" applyAlignment="1">
      <alignment horizontal="left" vertical="center"/>
    </xf>
    <xf numFmtId="0" fontId="3" fillId="4" borderId="0" xfId="7" applyFont="1" applyFill="1" applyAlignment="1">
      <alignment horizontal="center" vertical="center" wrapText="1"/>
    </xf>
    <xf numFmtId="168" fontId="3" fillId="4" borderId="0" xfId="2" applyNumberFormat="1" applyFont="1" applyFill="1" applyBorder="1" applyAlignment="1">
      <alignment horizontal="center" vertical="center" wrapText="1"/>
    </xf>
    <xf numFmtId="4" fontId="4" fillId="25" borderId="12" xfId="0" applyNumberFormat="1" applyFont="1" applyFill="1" applyBorder="1" applyAlignment="1">
      <alignment vertical="center" wrapText="1"/>
    </xf>
    <xf numFmtId="4" fontId="4" fillId="25" borderId="4" xfId="0" applyNumberFormat="1" applyFont="1" applyFill="1" applyBorder="1" applyAlignment="1">
      <alignment vertical="center" wrapText="1"/>
    </xf>
    <xf numFmtId="4" fontId="4" fillId="25" borderId="5" xfId="0" applyNumberFormat="1" applyFont="1" applyFill="1" applyBorder="1" applyAlignment="1">
      <alignment vertical="center" wrapText="1"/>
    </xf>
    <xf numFmtId="0" fontId="41" fillId="2" borderId="1" xfId="19" applyFont="1" applyFill="1" applyBorder="1" applyAlignment="1">
      <alignment horizontal="left" vertical="center"/>
    </xf>
    <xf numFmtId="4" fontId="3" fillId="0" borderId="3" xfId="0" applyNumberFormat="1" applyFont="1" applyBorder="1" applyAlignment="1">
      <alignment horizontal="center" vertical="center" wrapText="1"/>
    </xf>
    <xf numFmtId="0" fontId="1" fillId="0" borderId="0" xfId="201"/>
    <xf numFmtId="179" fontId="0" fillId="0" borderId="0" xfId="199" applyNumberFormat="1" applyFont="1"/>
    <xf numFmtId="10" fontId="44" fillId="2" borderId="3" xfId="202" applyNumberFormat="1" applyFont="1" applyFill="1" applyBorder="1" applyAlignment="1">
      <alignment horizontal="center" vertical="center"/>
    </xf>
    <xf numFmtId="0" fontId="46" fillId="2" borderId="3" xfId="201" applyFont="1" applyFill="1" applyBorder="1"/>
    <xf numFmtId="0" fontId="45" fillId="2" borderId="3" xfId="201" applyFont="1" applyFill="1" applyBorder="1" applyAlignment="1">
      <alignment horizontal="right" vertical="center" wrapText="1"/>
    </xf>
    <xf numFmtId="0" fontId="44" fillId="2" borderId="3" xfId="201" applyFont="1" applyFill="1" applyBorder="1" applyAlignment="1">
      <alignment horizontal="center" vertical="center"/>
    </xf>
    <xf numFmtId="10" fontId="46" fillId="2" borderId="3" xfId="202" applyNumberFormat="1" applyFont="1" applyFill="1" applyBorder="1" applyAlignment="1">
      <alignment horizontal="center" vertical="center"/>
    </xf>
    <xf numFmtId="0" fontId="45" fillId="2" borderId="3" xfId="201" applyFont="1" applyFill="1" applyBorder="1" applyAlignment="1">
      <alignment vertical="center"/>
    </xf>
    <xf numFmtId="9" fontId="45" fillId="2" borderId="3" xfId="201" applyNumberFormat="1" applyFont="1" applyFill="1" applyBorder="1" applyAlignment="1">
      <alignment horizontal="right" vertical="center"/>
    </xf>
    <xf numFmtId="10" fontId="47" fillId="2" borderId="3" xfId="202" applyNumberFormat="1" applyFont="1" applyFill="1" applyBorder="1" applyAlignment="1">
      <alignment horizontal="center" vertical="center"/>
    </xf>
    <xf numFmtId="9" fontId="48" fillId="2" borderId="3" xfId="201" applyNumberFormat="1" applyFont="1" applyFill="1" applyBorder="1" applyAlignment="1">
      <alignment horizontal="right" vertical="center"/>
    </xf>
    <xf numFmtId="0" fontId="48" fillId="2" borderId="3" xfId="201" applyFont="1" applyFill="1" applyBorder="1" applyAlignment="1">
      <alignment horizontal="right" vertical="center"/>
    </xf>
    <xf numFmtId="0" fontId="45" fillId="26" borderId="3" xfId="201" applyFont="1" applyFill="1" applyBorder="1" applyAlignment="1">
      <alignment vertical="center" wrapText="1"/>
    </xf>
    <xf numFmtId="0" fontId="45" fillId="2" borderId="3" xfId="201" applyFont="1" applyFill="1" applyBorder="1" applyAlignment="1">
      <alignment vertical="center" wrapText="1"/>
    </xf>
    <xf numFmtId="0" fontId="44" fillId="2" borderId="3" xfId="201" applyFont="1" applyFill="1" applyBorder="1" applyAlignment="1">
      <alignment vertical="center" wrapText="1"/>
    </xf>
    <xf numFmtId="10" fontId="46" fillId="2" borderId="3" xfId="202" applyNumberFormat="1" applyFont="1" applyFill="1" applyBorder="1" applyAlignment="1">
      <alignment horizontal="center"/>
    </xf>
    <xf numFmtId="0" fontId="51" fillId="4" borderId="3" xfId="201" applyFont="1" applyFill="1" applyBorder="1" applyAlignment="1">
      <alignment horizontal="center" vertical="center"/>
    </xf>
    <xf numFmtId="4" fontId="4" fillId="2" borderId="0" xfId="5" applyNumberFormat="1" applyFont="1" applyFill="1" applyAlignment="1">
      <alignment vertical="center"/>
    </xf>
    <xf numFmtId="10" fontId="4" fillId="2" borderId="0" xfId="200" applyNumberFormat="1" applyFont="1" applyFill="1" applyAlignment="1">
      <alignment vertical="center"/>
    </xf>
    <xf numFmtId="10" fontId="1" fillId="0" borderId="0" xfId="201" applyNumberFormat="1"/>
    <xf numFmtId="44" fontId="0" fillId="0" borderId="3" xfId="3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4" fillId="5" borderId="3" xfId="0" applyNumberFormat="1" applyFont="1" applyFill="1" applyBorder="1" applyAlignment="1">
      <alignment horizontal="center" vertical="center" wrapText="1"/>
    </xf>
    <xf numFmtId="4" fontId="4" fillId="2" borderId="22" xfId="1" applyNumberFormat="1" applyFont="1" applyFill="1" applyBorder="1" applyAlignment="1">
      <alignment horizontal="center" vertical="center" wrapText="1"/>
    </xf>
    <xf numFmtId="4" fontId="4" fillId="0" borderId="24" xfId="3" applyNumberFormat="1" applyFont="1" applyFill="1" applyBorder="1" applyAlignment="1">
      <alignment horizontal="center" vertical="center" wrapText="1"/>
    </xf>
    <xf numFmtId="4" fontId="3" fillId="0" borderId="18" xfId="3" applyNumberFormat="1" applyFont="1" applyFill="1" applyBorder="1" applyAlignment="1">
      <alignment horizontal="center" vertical="center" wrapText="1"/>
    </xf>
    <xf numFmtId="4" fontId="3" fillId="0" borderId="17" xfId="12" applyNumberFormat="1" applyFont="1" applyBorder="1" applyAlignment="1">
      <alignment horizontal="center" vertical="center"/>
    </xf>
    <xf numFmtId="4" fontId="4" fillId="0" borderId="18" xfId="3" applyNumberFormat="1" applyFont="1" applyFill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center"/>
    </xf>
    <xf numFmtId="4" fontId="3" fillId="2" borderId="18" xfId="3" applyNumberFormat="1" applyFont="1" applyFill="1" applyBorder="1" applyAlignment="1">
      <alignment horizontal="center" vertical="center" wrapText="1"/>
    </xf>
    <xf numFmtId="4" fontId="4" fillId="0" borderId="18" xfId="3" applyNumberFormat="1" applyFont="1" applyFill="1" applyBorder="1" applyAlignment="1">
      <alignment horizontal="center" vertical="center"/>
    </xf>
    <xf numFmtId="4" fontId="3" fillId="0" borderId="17" xfId="7" applyNumberFormat="1" applyFont="1" applyBorder="1" applyAlignment="1">
      <alignment horizontal="center" vertical="center" wrapText="1"/>
    </xf>
    <xf numFmtId="4" fontId="3" fillId="2" borderId="17" xfId="12" applyNumberFormat="1" applyFont="1" applyFill="1" applyBorder="1" applyAlignment="1">
      <alignment horizontal="center" vertical="center"/>
    </xf>
    <xf numFmtId="4" fontId="3" fillId="2" borderId="18" xfId="2" applyNumberFormat="1" applyFont="1" applyFill="1" applyBorder="1" applyAlignment="1">
      <alignment horizontal="center" vertical="center" wrapText="1"/>
    </xf>
    <xf numFmtId="4" fontId="3" fillId="4" borderId="20" xfId="12" applyNumberFormat="1" applyFont="1" applyFill="1" applyBorder="1" applyAlignment="1">
      <alignment horizontal="center" vertical="center"/>
    </xf>
    <xf numFmtId="4" fontId="4" fillId="4" borderId="21" xfId="3" applyNumberFormat="1" applyFont="1" applyFill="1" applyBorder="1" applyAlignment="1">
      <alignment horizontal="center" vertical="center" wrapText="1"/>
    </xf>
    <xf numFmtId="4" fontId="4" fillId="2" borderId="15" xfId="1" applyNumberFormat="1" applyFont="1" applyFill="1" applyBorder="1" applyAlignment="1">
      <alignment horizontal="center" vertical="center" wrapText="1"/>
    </xf>
    <xf numFmtId="4" fontId="3" fillId="0" borderId="22" xfId="12" applyNumberFormat="1" applyFont="1" applyBorder="1" applyAlignment="1">
      <alignment horizontal="center" vertical="center"/>
    </xf>
    <xf numFmtId="4" fontId="3" fillId="4" borderId="0" xfId="12" applyNumberFormat="1" applyFont="1" applyFill="1" applyAlignment="1">
      <alignment horizontal="center" vertical="center"/>
    </xf>
    <xf numFmtId="4" fontId="4" fillId="4" borderId="0" xfId="3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167" fontId="4" fillId="5" borderId="3" xfId="0" applyNumberFormat="1" applyFont="1" applyFill="1" applyBorder="1" applyAlignment="1">
      <alignment horizontal="left" vertical="center" wrapText="1"/>
    </xf>
    <xf numFmtId="0" fontId="4" fillId="0" borderId="22" xfId="7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17" xfId="7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/>
    </xf>
    <xf numFmtId="0" fontId="4" fillId="2" borderId="17" xfId="7" applyFont="1" applyFill="1" applyBorder="1" applyAlignment="1">
      <alignment horizontal="left" vertical="center" wrapText="1"/>
    </xf>
    <xf numFmtId="0" fontId="3" fillId="0" borderId="17" xfId="7" applyFont="1" applyBorder="1" applyAlignment="1">
      <alignment horizontal="left" vertical="center" wrapText="1"/>
    </xf>
    <xf numFmtId="0" fontId="3" fillId="2" borderId="17" xfId="7" applyFont="1" applyFill="1" applyBorder="1" applyAlignment="1">
      <alignment horizontal="left" vertical="center" wrapText="1"/>
    </xf>
    <xf numFmtId="0" fontId="4" fillId="4" borderId="20" xfId="7" applyFont="1" applyFill="1" applyBorder="1" applyAlignment="1">
      <alignment horizontal="left" vertical="center" wrapText="1"/>
    </xf>
    <xf numFmtId="0" fontId="4" fillId="0" borderId="15" xfId="7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4" borderId="0" xfId="7" applyFont="1" applyFill="1" applyAlignment="1">
      <alignment horizontal="left" vertical="center" wrapText="1"/>
    </xf>
    <xf numFmtId="10" fontId="3" fillId="2" borderId="0" xfId="200" applyNumberFormat="1" applyFont="1" applyFill="1" applyAlignment="1">
      <alignment vertical="center"/>
    </xf>
    <xf numFmtId="0" fontId="4" fillId="2" borderId="9" xfId="5" applyFont="1" applyFill="1" applyBorder="1" applyAlignment="1">
      <alignment horizontal="left" vertical="center"/>
    </xf>
    <xf numFmtId="0" fontId="3" fillId="0" borderId="6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4" fillId="2" borderId="8" xfId="4" applyFont="1" applyFill="1" applyBorder="1" applyAlignment="1">
      <alignment horizontal="left" vertical="center"/>
    </xf>
    <xf numFmtId="0" fontId="4" fillId="2" borderId="0" xfId="4" applyFont="1" applyFill="1" applyAlignment="1">
      <alignment horizontal="left" vertical="center"/>
    </xf>
    <xf numFmtId="0" fontId="4" fillId="2" borderId="9" xfId="4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3" xfId="0" applyFont="1" applyFill="1" applyBorder="1" applyAlignment="1">
      <alignment horizontal="right" vertical="center" wrapText="1"/>
    </xf>
    <xf numFmtId="0" fontId="4" fillId="2" borderId="12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164" fontId="40" fillId="24" borderId="13" xfId="21" applyFont="1" applyFill="1" applyBorder="1" applyAlignment="1">
      <alignment horizontal="center" vertical="center" wrapText="1"/>
    </xf>
    <xf numFmtId="164" fontId="40" fillId="24" borderId="35" xfId="21" applyFont="1" applyFill="1" applyBorder="1" applyAlignment="1">
      <alignment horizontal="center" vertical="center" wrapText="1"/>
    </xf>
    <xf numFmtId="164" fontId="40" fillId="24" borderId="12" xfId="21" applyFont="1" applyFill="1" applyBorder="1" applyAlignment="1">
      <alignment horizontal="center" vertical="center" wrapText="1"/>
    </xf>
    <xf numFmtId="164" fontId="40" fillId="24" borderId="4" xfId="21" applyFont="1" applyFill="1" applyBorder="1" applyAlignment="1">
      <alignment horizontal="center" vertical="center" wrapText="1"/>
    </xf>
    <xf numFmtId="164" fontId="40" fillId="24" borderId="5" xfId="2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3" fillId="0" borderId="12" xfId="19" applyNumberFormat="1" applyFont="1" applyBorder="1" applyAlignment="1">
      <alignment horizontal="center"/>
    </xf>
    <xf numFmtId="4" fontId="3" fillId="0" borderId="5" xfId="19" applyNumberFormat="1" applyFont="1" applyBorder="1" applyAlignment="1">
      <alignment horizontal="center"/>
    </xf>
    <xf numFmtId="165" fontId="6" fillId="0" borderId="6" xfId="17" applyFont="1" applyBorder="1" applyAlignment="1">
      <alignment vertical="center"/>
    </xf>
    <xf numFmtId="165" fontId="6" fillId="0" borderId="7" xfId="17" applyFont="1" applyBorder="1" applyAlignment="1">
      <alignment vertical="center"/>
    </xf>
    <xf numFmtId="165" fontId="6" fillId="0" borderId="10" xfId="17" applyFont="1" applyBorder="1" applyAlignment="1">
      <alignment vertical="center"/>
    </xf>
    <xf numFmtId="165" fontId="6" fillId="0" borderId="11" xfId="17" applyFont="1" applyBorder="1" applyAlignment="1">
      <alignment vertical="center"/>
    </xf>
    <xf numFmtId="165" fontId="6" fillId="0" borderId="6" xfId="17" applyFont="1" applyBorder="1" applyAlignment="1">
      <alignment horizontal="center" vertical="center"/>
    </xf>
    <xf numFmtId="165" fontId="6" fillId="0" borderId="7" xfId="17" applyFont="1" applyBorder="1" applyAlignment="1">
      <alignment horizontal="center" vertical="center"/>
    </xf>
    <xf numFmtId="165" fontId="6" fillId="0" borderId="10" xfId="17" applyFont="1" applyBorder="1" applyAlignment="1">
      <alignment horizontal="center" vertical="center"/>
    </xf>
    <xf numFmtId="165" fontId="6" fillId="0" borderId="11" xfId="17" applyFont="1" applyBorder="1" applyAlignment="1">
      <alignment horizontal="center" vertical="center"/>
    </xf>
    <xf numFmtId="4" fontId="3" fillId="0" borderId="3" xfId="20" applyNumberFormat="1" applyFont="1" applyFill="1" applyBorder="1" applyAlignment="1">
      <alignment horizontal="center" vertical="center"/>
    </xf>
    <xf numFmtId="10" fontId="3" fillId="0" borderId="3" xfId="20" applyNumberFormat="1" applyFont="1" applyFill="1" applyBorder="1" applyAlignment="1">
      <alignment horizontal="center" vertical="center"/>
    </xf>
    <xf numFmtId="10" fontId="3" fillId="6" borderId="3" xfId="20" applyNumberFormat="1" applyFont="1" applyFill="1" applyBorder="1" applyAlignment="1">
      <alignment horizontal="center" vertical="center"/>
    </xf>
    <xf numFmtId="0" fontId="6" fillId="2" borderId="3" xfId="19" applyFont="1" applyFill="1" applyBorder="1" applyAlignment="1">
      <alignment horizontal="center" vertical="center"/>
    </xf>
    <xf numFmtId="4" fontId="6" fillId="0" borderId="0" xfId="20" applyNumberFormat="1" applyFont="1" applyFill="1" applyBorder="1" applyAlignment="1">
      <alignment horizontal="center" vertical="center"/>
    </xf>
    <xf numFmtId="0" fontId="41" fillId="2" borderId="2" xfId="19" applyFont="1" applyFill="1" applyBorder="1" applyAlignment="1">
      <alignment horizontal="center" vertical="center"/>
    </xf>
    <xf numFmtId="0" fontId="41" fillId="2" borderId="0" xfId="19" applyFont="1" applyFill="1" applyAlignment="1">
      <alignment horizontal="center" vertical="center"/>
    </xf>
    <xf numFmtId="0" fontId="3" fillId="2" borderId="0" xfId="19" applyFont="1" applyFill="1" applyAlignment="1">
      <alignment horizontal="center" vertical="center"/>
    </xf>
    <xf numFmtId="0" fontId="3" fillId="0" borderId="0" xfId="19" applyFont="1" applyAlignment="1">
      <alignment horizontal="center" vertical="center"/>
    </xf>
    <xf numFmtId="0" fontId="6" fillId="0" borderId="0" xfId="17" applyNumberFormat="1" applyFont="1" applyBorder="1" applyAlignment="1" applyProtection="1">
      <alignment horizontal="left" vertical="center" wrapText="1"/>
    </xf>
    <xf numFmtId="39" fontId="6" fillId="0" borderId="0" xfId="17" applyNumberFormat="1" applyFont="1" applyBorder="1" applyAlignment="1" applyProtection="1">
      <alignment horizontal="center" vertical="center" wrapText="1"/>
    </xf>
    <xf numFmtId="10" fontId="6" fillId="2" borderId="0" xfId="20" applyNumberFormat="1" applyFont="1" applyFill="1" applyBorder="1" applyAlignment="1">
      <alignment horizontal="center" vertical="center"/>
    </xf>
    <xf numFmtId="10" fontId="6" fillId="0" borderId="0" xfId="20" applyNumberFormat="1" applyFont="1" applyFill="1" applyBorder="1" applyAlignment="1">
      <alignment horizontal="center" vertical="center"/>
    </xf>
    <xf numFmtId="0" fontId="6" fillId="0" borderId="3" xfId="19" applyFont="1" applyBorder="1" applyAlignment="1">
      <alignment horizontal="center" vertical="center"/>
    </xf>
    <xf numFmtId="0" fontId="2" fillId="0" borderId="0" xfId="17" applyNumberFormat="1" applyFont="1" applyFill="1" applyBorder="1" applyAlignment="1" applyProtection="1">
      <alignment horizontal="left" vertical="center" wrapText="1" indent="1"/>
    </xf>
    <xf numFmtId="10" fontId="6" fillId="0" borderId="3" xfId="20" applyNumberFormat="1" applyFont="1" applyBorder="1" applyAlignment="1">
      <alignment horizontal="center" vertical="center"/>
    </xf>
    <xf numFmtId="0" fontId="6" fillId="0" borderId="3" xfId="19" applyFont="1" applyBorder="1" applyAlignment="1">
      <alignment horizontal="center" vertical="center" wrapText="1"/>
    </xf>
    <xf numFmtId="165" fontId="6" fillId="0" borderId="3" xfId="17" applyFont="1" applyBorder="1" applyAlignment="1">
      <alignment vertical="center"/>
    </xf>
    <xf numFmtId="165" fontId="6" fillId="0" borderId="3" xfId="17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0" fontId="4" fillId="0" borderId="3" xfId="17" applyNumberFormat="1" applyFont="1" applyBorder="1" applyAlignment="1" applyProtection="1">
      <alignment horizontal="center" vertical="center"/>
    </xf>
    <xf numFmtId="4" fontId="3" fillId="0" borderId="3" xfId="17" applyNumberFormat="1" applyFont="1" applyFill="1" applyBorder="1" applyAlignment="1" applyProtection="1">
      <alignment horizontal="left" vertical="center" wrapText="1"/>
    </xf>
    <xf numFmtId="0" fontId="3" fillId="0" borderId="3" xfId="17" applyNumberFormat="1" applyFont="1" applyFill="1" applyBorder="1" applyAlignment="1" applyProtection="1">
      <alignment horizontal="left" vertical="center" wrapText="1"/>
    </xf>
    <xf numFmtId="4" fontId="3" fillId="2" borderId="3" xfId="17" applyNumberFormat="1" applyFont="1" applyFill="1" applyBorder="1" applyAlignment="1" applyProtection="1">
      <alignment horizontal="center" vertical="center" wrapText="1"/>
    </xf>
    <xf numFmtId="4" fontId="3" fillId="2" borderId="13" xfId="17" applyNumberFormat="1" applyFont="1" applyFill="1" applyBorder="1" applyAlignment="1" applyProtection="1">
      <alignment horizontal="center" vertical="center" wrapText="1"/>
    </xf>
    <xf numFmtId="4" fontId="3" fillId="2" borderId="36" xfId="17" applyNumberFormat="1" applyFont="1" applyFill="1" applyBorder="1" applyAlignment="1" applyProtection="1">
      <alignment horizontal="center" vertical="center" wrapText="1"/>
    </xf>
    <xf numFmtId="4" fontId="3" fillId="2" borderId="35" xfId="17" applyNumberFormat="1" applyFont="1" applyFill="1" applyBorder="1" applyAlignment="1" applyProtection="1">
      <alignment horizontal="center" vertical="center" wrapText="1"/>
    </xf>
    <xf numFmtId="4" fontId="4" fillId="0" borderId="13" xfId="17" applyNumberFormat="1" applyFont="1" applyBorder="1" applyAlignment="1" applyProtection="1">
      <alignment horizontal="center" vertical="center"/>
    </xf>
    <xf numFmtId="0" fontId="4" fillId="0" borderId="36" xfId="17" applyNumberFormat="1" applyFont="1" applyBorder="1" applyAlignment="1" applyProtection="1">
      <alignment horizontal="center" vertical="center"/>
    </xf>
    <xf numFmtId="0" fontId="4" fillId="0" borderId="35" xfId="17" applyNumberFormat="1" applyFont="1" applyBorder="1" applyAlignment="1" applyProtection="1">
      <alignment horizontal="center" vertical="center"/>
    </xf>
    <xf numFmtId="0" fontId="4" fillId="0" borderId="13" xfId="17" applyNumberFormat="1" applyFont="1" applyBorder="1" applyAlignment="1" applyProtection="1">
      <alignment horizontal="center" vertical="center"/>
    </xf>
    <xf numFmtId="4" fontId="3" fillId="0" borderId="6" xfId="17" applyNumberFormat="1" applyFont="1" applyFill="1" applyBorder="1" applyAlignment="1" applyProtection="1">
      <alignment horizontal="left" vertical="center" wrapText="1"/>
    </xf>
    <xf numFmtId="0" fontId="3" fillId="0" borderId="7" xfId="17" applyNumberFormat="1" applyFont="1" applyFill="1" applyBorder="1" applyAlignment="1" applyProtection="1">
      <alignment horizontal="left" vertical="center" wrapText="1"/>
    </xf>
    <xf numFmtId="0" fontId="3" fillId="0" borderId="8" xfId="17" applyNumberFormat="1" applyFont="1" applyFill="1" applyBorder="1" applyAlignment="1" applyProtection="1">
      <alignment horizontal="left" vertical="center" wrapText="1"/>
    </xf>
    <xf numFmtId="0" fontId="3" fillId="0" borderId="9" xfId="17" applyNumberFormat="1" applyFont="1" applyFill="1" applyBorder="1" applyAlignment="1" applyProtection="1">
      <alignment horizontal="left" vertical="center" wrapText="1"/>
    </xf>
    <xf numFmtId="0" fontId="3" fillId="0" borderId="10" xfId="17" applyNumberFormat="1" applyFont="1" applyFill="1" applyBorder="1" applyAlignment="1" applyProtection="1">
      <alignment horizontal="left" vertical="center" wrapText="1"/>
    </xf>
    <xf numFmtId="0" fontId="3" fillId="0" borderId="11" xfId="17" applyNumberFormat="1" applyFont="1" applyFill="1" applyBorder="1" applyAlignment="1" applyProtection="1">
      <alignment horizontal="left" vertical="center" wrapText="1"/>
    </xf>
    <xf numFmtId="0" fontId="3" fillId="0" borderId="37" xfId="7" applyFont="1" applyBorder="1" applyAlignment="1">
      <alignment horizontal="center" vertical="center"/>
    </xf>
    <xf numFmtId="0" fontId="3" fillId="0" borderId="23" xfId="7" applyFont="1" applyBorder="1" applyAlignment="1">
      <alignment horizontal="center" vertical="center"/>
    </xf>
    <xf numFmtId="0" fontId="3" fillId="0" borderId="37" xfId="7" applyFont="1" applyBorder="1" applyAlignment="1">
      <alignment horizontal="center" vertical="center" wrapText="1"/>
    </xf>
    <xf numFmtId="0" fontId="3" fillId="0" borderId="23" xfId="7" applyFont="1" applyBorder="1" applyAlignment="1">
      <alignment horizontal="center" vertical="center" wrapText="1"/>
    </xf>
    <xf numFmtId="0" fontId="42" fillId="2" borderId="3" xfId="201" applyFont="1" applyFill="1" applyBorder="1" applyAlignment="1">
      <alignment horizontal="left" vertical="center" wrapText="1"/>
    </xf>
    <xf numFmtId="0" fontId="52" fillId="0" borderId="6" xfId="201" applyFont="1" applyBorder="1" applyAlignment="1">
      <alignment horizontal="center" vertical="center"/>
    </xf>
    <xf numFmtId="0" fontId="52" fillId="0" borderId="2" xfId="201" applyFont="1" applyBorder="1" applyAlignment="1">
      <alignment horizontal="center" vertical="center"/>
    </xf>
    <xf numFmtId="0" fontId="52" fillId="0" borderId="7" xfId="201" applyFont="1" applyBorder="1" applyAlignment="1">
      <alignment horizontal="center" vertical="center"/>
    </xf>
    <xf numFmtId="0" fontId="52" fillId="0" borderId="8" xfId="201" applyFont="1" applyBorder="1" applyAlignment="1">
      <alignment horizontal="center" vertical="center"/>
    </xf>
    <xf numFmtId="0" fontId="52" fillId="0" borderId="0" xfId="201" applyFont="1" applyAlignment="1">
      <alignment horizontal="center" vertical="center"/>
    </xf>
    <xf numFmtId="0" fontId="52" fillId="0" borderId="9" xfId="201" applyFont="1" applyBorder="1" applyAlignment="1">
      <alignment horizontal="center" vertical="center"/>
    </xf>
    <xf numFmtId="0" fontId="52" fillId="0" borderId="10" xfId="201" applyFont="1" applyBorder="1" applyAlignment="1">
      <alignment horizontal="center" vertical="center"/>
    </xf>
    <xf numFmtId="0" fontId="52" fillId="0" borderId="1" xfId="201" applyFont="1" applyBorder="1" applyAlignment="1">
      <alignment horizontal="center" vertical="center"/>
    </xf>
    <xf numFmtId="0" fontId="52" fillId="0" borderId="11" xfId="201" applyFont="1" applyBorder="1" applyAlignment="1">
      <alignment horizontal="center" vertical="center"/>
    </xf>
    <xf numFmtId="0" fontId="45" fillId="4" borderId="3" xfId="201" applyFont="1" applyFill="1" applyBorder="1" applyAlignment="1">
      <alignment horizontal="center" vertical="center" wrapText="1"/>
    </xf>
    <xf numFmtId="0" fontId="45" fillId="2" borderId="3" xfId="201" applyFont="1" applyFill="1" applyBorder="1" applyAlignment="1">
      <alignment horizontal="center" vertical="center"/>
    </xf>
  </cellXfs>
  <cellStyles count="203">
    <cellStyle name="20% - Ênfase1 2" xfId="24" xr:uid="{00000000-0005-0000-0000-000000000000}"/>
    <cellStyle name="20% - Ênfase1 3" xfId="25" xr:uid="{00000000-0005-0000-0000-000001000000}"/>
    <cellStyle name="20% - Ênfase2 2" xfId="26" xr:uid="{00000000-0005-0000-0000-000002000000}"/>
    <cellStyle name="20% - Ênfase2 3" xfId="27" xr:uid="{00000000-0005-0000-0000-000003000000}"/>
    <cellStyle name="20% - Ênfase3 2" xfId="28" xr:uid="{00000000-0005-0000-0000-000004000000}"/>
    <cellStyle name="20% - Ênfase3 3" xfId="29" xr:uid="{00000000-0005-0000-0000-000005000000}"/>
    <cellStyle name="20% - Ênfase4 2" xfId="30" xr:uid="{00000000-0005-0000-0000-000006000000}"/>
    <cellStyle name="20% - Ênfase4 3" xfId="31" xr:uid="{00000000-0005-0000-0000-000007000000}"/>
    <cellStyle name="20% - Ênfase5 2" xfId="32" xr:uid="{00000000-0005-0000-0000-000008000000}"/>
    <cellStyle name="20% - Ênfase5 3" xfId="33" xr:uid="{00000000-0005-0000-0000-000009000000}"/>
    <cellStyle name="20% - Ênfase6 2" xfId="34" xr:uid="{00000000-0005-0000-0000-00000A000000}"/>
    <cellStyle name="20% - Ênfase6 3" xfId="35" xr:uid="{00000000-0005-0000-0000-00000B000000}"/>
    <cellStyle name="40% - Ênfase1 2" xfId="36" xr:uid="{00000000-0005-0000-0000-00000C000000}"/>
    <cellStyle name="40% - Ênfase1 3" xfId="37" xr:uid="{00000000-0005-0000-0000-00000D000000}"/>
    <cellStyle name="40% - Ênfase2 2" xfId="38" xr:uid="{00000000-0005-0000-0000-00000E000000}"/>
    <cellStyle name="40% - Ênfase2 3" xfId="39" xr:uid="{00000000-0005-0000-0000-00000F000000}"/>
    <cellStyle name="40% - Ênfase3 2" xfId="40" xr:uid="{00000000-0005-0000-0000-000010000000}"/>
    <cellStyle name="40% - Ênfase3 3" xfId="41" xr:uid="{00000000-0005-0000-0000-000011000000}"/>
    <cellStyle name="40% - Ênfase4 2" xfId="42" xr:uid="{00000000-0005-0000-0000-000012000000}"/>
    <cellStyle name="40% - Ênfase4 3" xfId="43" xr:uid="{00000000-0005-0000-0000-000013000000}"/>
    <cellStyle name="40% - Ênfase5 2" xfId="44" xr:uid="{00000000-0005-0000-0000-000014000000}"/>
    <cellStyle name="40% - Ênfase5 3" xfId="45" xr:uid="{00000000-0005-0000-0000-000015000000}"/>
    <cellStyle name="40% - Ênfase6 2" xfId="46" xr:uid="{00000000-0005-0000-0000-000016000000}"/>
    <cellStyle name="40% - Ênfase6 3" xfId="47" xr:uid="{00000000-0005-0000-0000-000017000000}"/>
    <cellStyle name="60% - Ênfase1 2" xfId="48" xr:uid="{00000000-0005-0000-0000-000018000000}"/>
    <cellStyle name="60% - Ênfase1 3" xfId="49" xr:uid="{00000000-0005-0000-0000-000019000000}"/>
    <cellStyle name="60% - Ênfase2 2" xfId="50" xr:uid="{00000000-0005-0000-0000-00001A000000}"/>
    <cellStyle name="60% - Ênfase2 3" xfId="51" xr:uid="{00000000-0005-0000-0000-00001B000000}"/>
    <cellStyle name="60% - Ênfase3 2" xfId="52" xr:uid="{00000000-0005-0000-0000-00001C000000}"/>
    <cellStyle name="60% - Ênfase3 3" xfId="53" xr:uid="{00000000-0005-0000-0000-00001D000000}"/>
    <cellStyle name="60% - Ênfase4 2" xfId="54" xr:uid="{00000000-0005-0000-0000-00001E000000}"/>
    <cellStyle name="60% - Ênfase4 3" xfId="55" xr:uid="{00000000-0005-0000-0000-00001F000000}"/>
    <cellStyle name="60% - Ênfase5 2" xfId="56" xr:uid="{00000000-0005-0000-0000-000020000000}"/>
    <cellStyle name="60% - Ênfase5 3" xfId="57" xr:uid="{00000000-0005-0000-0000-000021000000}"/>
    <cellStyle name="60% - Ênfase6 2" xfId="58" xr:uid="{00000000-0005-0000-0000-000022000000}"/>
    <cellStyle name="60% - Ênfase6 3" xfId="59" xr:uid="{00000000-0005-0000-0000-000023000000}"/>
    <cellStyle name="Bom 2" xfId="60" xr:uid="{00000000-0005-0000-0000-000024000000}"/>
    <cellStyle name="Bom 3" xfId="61" xr:uid="{00000000-0005-0000-0000-000025000000}"/>
    <cellStyle name="Cálculo 2" xfId="62" xr:uid="{00000000-0005-0000-0000-000026000000}"/>
    <cellStyle name="Cálculo 3" xfId="63" xr:uid="{00000000-0005-0000-0000-000027000000}"/>
    <cellStyle name="Cancel 2" xfId="64" xr:uid="{00000000-0005-0000-0000-000028000000}"/>
    <cellStyle name="Célula de Verificação 2" xfId="65" xr:uid="{00000000-0005-0000-0000-000029000000}"/>
    <cellStyle name="Célula de Verificação 3" xfId="66" xr:uid="{00000000-0005-0000-0000-00002A000000}"/>
    <cellStyle name="Célula Vinculada 2" xfId="67" xr:uid="{00000000-0005-0000-0000-00002B000000}"/>
    <cellStyle name="Célula Vinculada 3" xfId="68" xr:uid="{00000000-0005-0000-0000-00002C000000}"/>
    <cellStyle name="Data" xfId="69" xr:uid="{00000000-0005-0000-0000-00002D000000}"/>
    <cellStyle name="Ênfase1 2" xfId="70" xr:uid="{00000000-0005-0000-0000-00002E000000}"/>
    <cellStyle name="Ênfase1 3" xfId="71" xr:uid="{00000000-0005-0000-0000-00002F000000}"/>
    <cellStyle name="Ênfase2 2" xfId="72" xr:uid="{00000000-0005-0000-0000-000030000000}"/>
    <cellStyle name="Ênfase2 3" xfId="73" xr:uid="{00000000-0005-0000-0000-000031000000}"/>
    <cellStyle name="Ênfase3 2" xfId="74" xr:uid="{00000000-0005-0000-0000-000032000000}"/>
    <cellStyle name="Ênfase3 3" xfId="75" xr:uid="{00000000-0005-0000-0000-000033000000}"/>
    <cellStyle name="Ênfase4 2" xfId="76" xr:uid="{00000000-0005-0000-0000-000034000000}"/>
    <cellStyle name="Ênfase4 3" xfId="77" xr:uid="{00000000-0005-0000-0000-000035000000}"/>
    <cellStyle name="Ênfase5 2" xfId="78" xr:uid="{00000000-0005-0000-0000-000036000000}"/>
    <cellStyle name="Ênfase5 3" xfId="79" xr:uid="{00000000-0005-0000-0000-000037000000}"/>
    <cellStyle name="Ênfase6 2" xfId="80" xr:uid="{00000000-0005-0000-0000-000038000000}"/>
    <cellStyle name="Ênfase6 3" xfId="81" xr:uid="{00000000-0005-0000-0000-000039000000}"/>
    <cellStyle name="Entrada 2" xfId="82" xr:uid="{00000000-0005-0000-0000-00003A000000}"/>
    <cellStyle name="Entrada 3" xfId="83" xr:uid="{00000000-0005-0000-0000-00003B000000}"/>
    <cellStyle name="Excel_BuiltIn_Comma" xfId="84" xr:uid="{00000000-0005-0000-0000-00003C000000}"/>
    <cellStyle name="Fixo" xfId="85" xr:uid="{00000000-0005-0000-0000-00003D000000}"/>
    <cellStyle name="Heading" xfId="86" xr:uid="{00000000-0005-0000-0000-00003E000000}"/>
    <cellStyle name="Heading1" xfId="87" xr:uid="{00000000-0005-0000-0000-00003F000000}"/>
    <cellStyle name="Hiperlink 2" xfId="88" xr:uid="{00000000-0005-0000-0000-000040000000}"/>
    <cellStyle name="Hyperlink 2" xfId="89" xr:uid="{00000000-0005-0000-0000-000041000000}"/>
    <cellStyle name="Incorreto 2" xfId="90" xr:uid="{00000000-0005-0000-0000-000042000000}"/>
    <cellStyle name="Incorreto 3" xfId="91" xr:uid="{00000000-0005-0000-0000-000043000000}"/>
    <cellStyle name="Moeda" xfId="3" builtinId="4"/>
    <cellStyle name="Moeda 2" xfId="21" xr:uid="{00000000-0005-0000-0000-000045000000}"/>
    <cellStyle name="Moeda 2 11" xfId="10" xr:uid="{00000000-0005-0000-0000-000046000000}"/>
    <cellStyle name="Moeda 3" xfId="92" xr:uid="{00000000-0005-0000-0000-000047000000}"/>
    <cellStyle name="Moeda 3 2" xfId="93" xr:uid="{00000000-0005-0000-0000-000048000000}"/>
    <cellStyle name="Moeda 4" xfId="94" xr:uid="{00000000-0005-0000-0000-000049000000}"/>
    <cellStyle name="Moeda 4 2" xfId="95" xr:uid="{00000000-0005-0000-0000-00004A000000}"/>
    <cellStyle name="Moeda 4 3" xfId="96" xr:uid="{00000000-0005-0000-0000-00004B000000}"/>
    <cellStyle name="Moeda 4 4" xfId="97" xr:uid="{00000000-0005-0000-0000-00004C000000}"/>
    <cellStyle name="Moeda 4 5" xfId="98" xr:uid="{00000000-0005-0000-0000-00004D000000}"/>
    <cellStyle name="Moeda 5" xfId="99" xr:uid="{00000000-0005-0000-0000-00004E000000}"/>
    <cellStyle name="Neutra 2" xfId="100" xr:uid="{00000000-0005-0000-0000-00004F000000}"/>
    <cellStyle name="Neutra 3" xfId="101" xr:uid="{00000000-0005-0000-0000-000050000000}"/>
    <cellStyle name="NívelCol_1" xfId="2" builtinId="2" iLevel="0"/>
    <cellStyle name="NívelLinha_1" xfId="1" builtinId="1" iLevel="0"/>
    <cellStyle name="Normal" xfId="0" builtinId="0"/>
    <cellStyle name="Normal 11 2" xfId="5" xr:uid="{00000000-0005-0000-0000-000054000000}"/>
    <cellStyle name="Normal 2" xfId="4" xr:uid="{00000000-0005-0000-0000-000055000000}"/>
    <cellStyle name="Normal 2 10" xfId="102" xr:uid="{00000000-0005-0000-0000-000056000000}"/>
    <cellStyle name="Normal 2 11" xfId="103" xr:uid="{00000000-0005-0000-0000-000057000000}"/>
    <cellStyle name="Normal 2 12" xfId="104" xr:uid="{00000000-0005-0000-0000-000058000000}"/>
    <cellStyle name="Normal 2 13" xfId="105" xr:uid="{00000000-0005-0000-0000-000059000000}"/>
    <cellStyle name="Normal 2 14" xfId="106" xr:uid="{00000000-0005-0000-0000-00005A000000}"/>
    <cellStyle name="Normal 2 15" xfId="107" xr:uid="{00000000-0005-0000-0000-00005B000000}"/>
    <cellStyle name="Normal 2 16" xfId="108" xr:uid="{00000000-0005-0000-0000-00005C000000}"/>
    <cellStyle name="Normal 2 17" xfId="109" xr:uid="{00000000-0005-0000-0000-00005D000000}"/>
    <cellStyle name="Normal 2 18" xfId="110" xr:uid="{00000000-0005-0000-0000-00005E000000}"/>
    <cellStyle name="Normal 2 19" xfId="111" xr:uid="{00000000-0005-0000-0000-00005F000000}"/>
    <cellStyle name="Normal 2 2" xfId="23" xr:uid="{00000000-0005-0000-0000-000060000000}"/>
    <cellStyle name="Normal 2 20" xfId="112" xr:uid="{00000000-0005-0000-0000-000061000000}"/>
    <cellStyle name="Normal 2 21" xfId="113" xr:uid="{00000000-0005-0000-0000-000062000000}"/>
    <cellStyle name="Normal 2 22" xfId="114" xr:uid="{00000000-0005-0000-0000-000063000000}"/>
    <cellStyle name="Normal 2 23" xfId="115" xr:uid="{00000000-0005-0000-0000-000064000000}"/>
    <cellStyle name="Normal 2 3" xfId="16" xr:uid="{00000000-0005-0000-0000-000065000000}"/>
    <cellStyle name="Normal 2 4" xfId="116" xr:uid="{00000000-0005-0000-0000-000066000000}"/>
    <cellStyle name="Normal 2 5" xfId="117" xr:uid="{00000000-0005-0000-0000-000067000000}"/>
    <cellStyle name="Normal 2 6" xfId="118" xr:uid="{00000000-0005-0000-0000-000068000000}"/>
    <cellStyle name="Normal 2 7" xfId="119" xr:uid="{00000000-0005-0000-0000-000069000000}"/>
    <cellStyle name="Normal 2 8" xfId="120" xr:uid="{00000000-0005-0000-0000-00006A000000}"/>
    <cellStyle name="Normal 2 9" xfId="121" xr:uid="{00000000-0005-0000-0000-00006B000000}"/>
    <cellStyle name="Normal 23" xfId="122" xr:uid="{00000000-0005-0000-0000-00006C000000}"/>
    <cellStyle name="Normal 24" xfId="123" xr:uid="{00000000-0005-0000-0000-00006D000000}"/>
    <cellStyle name="Normal 25" xfId="124" xr:uid="{00000000-0005-0000-0000-00006E000000}"/>
    <cellStyle name="Normal 26" xfId="125" xr:uid="{00000000-0005-0000-0000-00006F000000}"/>
    <cellStyle name="Normal 27" xfId="126" xr:uid="{00000000-0005-0000-0000-000070000000}"/>
    <cellStyle name="Normal 28" xfId="127" xr:uid="{00000000-0005-0000-0000-000071000000}"/>
    <cellStyle name="Normal 29" xfId="128" xr:uid="{00000000-0005-0000-0000-000072000000}"/>
    <cellStyle name="Normal 3" xfId="19" xr:uid="{00000000-0005-0000-0000-000073000000}"/>
    <cellStyle name="Normal 3 2" xfId="7" xr:uid="{00000000-0005-0000-0000-000074000000}"/>
    <cellStyle name="Normal 3 3" xfId="129" xr:uid="{00000000-0005-0000-0000-000075000000}"/>
    <cellStyle name="Normal 3 4" xfId="130" xr:uid="{00000000-0005-0000-0000-000076000000}"/>
    <cellStyle name="Normal 30" xfId="8" xr:uid="{00000000-0005-0000-0000-000077000000}"/>
    <cellStyle name="Normal 31" xfId="131" xr:uid="{00000000-0005-0000-0000-000078000000}"/>
    <cellStyle name="Normal 32" xfId="132" xr:uid="{00000000-0005-0000-0000-000079000000}"/>
    <cellStyle name="Normal 33" xfId="133" xr:uid="{00000000-0005-0000-0000-00007A000000}"/>
    <cellStyle name="Normal 34" xfId="134" xr:uid="{00000000-0005-0000-0000-00007B000000}"/>
    <cellStyle name="Normal 35" xfId="135" xr:uid="{00000000-0005-0000-0000-00007C000000}"/>
    <cellStyle name="Normal 36" xfId="136" xr:uid="{00000000-0005-0000-0000-00007D000000}"/>
    <cellStyle name="Normal 37" xfId="137" xr:uid="{00000000-0005-0000-0000-00007E000000}"/>
    <cellStyle name="Normal 38" xfId="138" xr:uid="{00000000-0005-0000-0000-00007F000000}"/>
    <cellStyle name="Normal 39" xfId="139" xr:uid="{00000000-0005-0000-0000-000080000000}"/>
    <cellStyle name="Normal 4" xfId="15" xr:uid="{00000000-0005-0000-0000-000081000000}"/>
    <cellStyle name="Normal 4 2" xfId="140" xr:uid="{00000000-0005-0000-0000-000082000000}"/>
    <cellStyle name="Normal 4 3" xfId="141" xr:uid="{00000000-0005-0000-0000-000083000000}"/>
    <cellStyle name="Normal 40" xfId="142" xr:uid="{00000000-0005-0000-0000-000084000000}"/>
    <cellStyle name="Normal 41" xfId="143" xr:uid="{00000000-0005-0000-0000-000085000000}"/>
    <cellStyle name="Normal 42" xfId="144" xr:uid="{00000000-0005-0000-0000-000086000000}"/>
    <cellStyle name="Normal 43" xfId="145" xr:uid="{00000000-0005-0000-0000-000087000000}"/>
    <cellStyle name="Normal 44" xfId="146" xr:uid="{00000000-0005-0000-0000-000088000000}"/>
    <cellStyle name="Normal 45" xfId="147" xr:uid="{00000000-0005-0000-0000-000089000000}"/>
    <cellStyle name="Normal 46" xfId="148" xr:uid="{00000000-0005-0000-0000-00008A000000}"/>
    <cellStyle name="Normal 47" xfId="149" xr:uid="{00000000-0005-0000-0000-00008B000000}"/>
    <cellStyle name="Normal 48" xfId="150" xr:uid="{00000000-0005-0000-0000-00008C000000}"/>
    <cellStyle name="Normal 48 2" xfId="151" xr:uid="{00000000-0005-0000-0000-00008D000000}"/>
    <cellStyle name="Normal 48 3" xfId="152" xr:uid="{00000000-0005-0000-0000-00008E000000}"/>
    <cellStyle name="Normal 48 4" xfId="153" xr:uid="{00000000-0005-0000-0000-00008F000000}"/>
    <cellStyle name="Normal 5" xfId="154" xr:uid="{00000000-0005-0000-0000-000090000000}"/>
    <cellStyle name="Normal 6" xfId="11" xr:uid="{00000000-0005-0000-0000-000091000000}"/>
    <cellStyle name="Normal 6 2" xfId="155" xr:uid="{00000000-0005-0000-0000-000092000000}"/>
    <cellStyle name="Normal 7" xfId="201" xr:uid="{00000000-0005-0000-0000-000093000000}"/>
    <cellStyle name="Normal_Planilha Casa A=50,00 m²" xfId="12" xr:uid="{00000000-0005-0000-0000-000094000000}"/>
    <cellStyle name="Nota 2" xfId="156" xr:uid="{00000000-0005-0000-0000-000095000000}"/>
    <cellStyle name="Nota 3" xfId="157" xr:uid="{00000000-0005-0000-0000-000096000000}"/>
    <cellStyle name="Percentagem 2" xfId="158" xr:uid="{00000000-0005-0000-0000-000097000000}"/>
    <cellStyle name="Percentual" xfId="159" xr:uid="{00000000-0005-0000-0000-000098000000}"/>
    <cellStyle name="Ponto" xfId="160" xr:uid="{00000000-0005-0000-0000-000099000000}"/>
    <cellStyle name="Porcentagem" xfId="200" builtinId="5"/>
    <cellStyle name="Porcentagem 2" xfId="20" xr:uid="{00000000-0005-0000-0000-00009B000000}"/>
    <cellStyle name="Porcentagem 2 2" xfId="202" xr:uid="{00000000-0005-0000-0000-00009C000000}"/>
    <cellStyle name="Porcentagem 3" xfId="161" xr:uid="{00000000-0005-0000-0000-00009D000000}"/>
    <cellStyle name="Porcentagem 3 2" xfId="162" xr:uid="{00000000-0005-0000-0000-00009E000000}"/>
    <cellStyle name="Porcentagem 3 2 2" xfId="163" xr:uid="{00000000-0005-0000-0000-00009F000000}"/>
    <cellStyle name="Porcentagem 3 3" xfId="164" xr:uid="{00000000-0005-0000-0000-0000A0000000}"/>
    <cellStyle name="Porcentagem 4" xfId="165" xr:uid="{00000000-0005-0000-0000-0000A1000000}"/>
    <cellStyle name="Porcentagem 5" xfId="166" xr:uid="{00000000-0005-0000-0000-0000A2000000}"/>
    <cellStyle name="Result" xfId="167" xr:uid="{00000000-0005-0000-0000-0000A3000000}"/>
    <cellStyle name="Result2" xfId="168" xr:uid="{00000000-0005-0000-0000-0000A4000000}"/>
    <cellStyle name="Saída 2" xfId="169" xr:uid="{00000000-0005-0000-0000-0000A5000000}"/>
    <cellStyle name="Saída 3" xfId="170" xr:uid="{00000000-0005-0000-0000-0000A6000000}"/>
    <cellStyle name="Separador de milhares 2" xfId="6" xr:uid="{00000000-0005-0000-0000-0000A7000000}"/>
    <cellStyle name="Separador de milhares 2 2" xfId="171" xr:uid="{00000000-0005-0000-0000-0000A8000000}"/>
    <cellStyle name="Separador de milhares 3" xfId="13" xr:uid="{00000000-0005-0000-0000-0000A9000000}"/>
    <cellStyle name="Separador de milhares 3 2" xfId="172" xr:uid="{00000000-0005-0000-0000-0000AA000000}"/>
    <cellStyle name="Separador de milhares 4" xfId="14" xr:uid="{00000000-0005-0000-0000-0000AB000000}"/>
    <cellStyle name="Separador de milhares 6" xfId="173" xr:uid="{00000000-0005-0000-0000-0000AC000000}"/>
    <cellStyle name="Separador de milhares 7" xfId="174" xr:uid="{00000000-0005-0000-0000-0000AD000000}"/>
    <cellStyle name="Separador de milhares 8" xfId="175" xr:uid="{00000000-0005-0000-0000-0000AE000000}"/>
    <cellStyle name="Texto de Aviso 2" xfId="176" xr:uid="{00000000-0005-0000-0000-0000AF000000}"/>
    <cellStyle name="Texto de Aviso 3" xfId="177" xr:uid="{00000000-0005-0000-0000-0000B0000000}"/>
    <cellStyle name="Texto Explicativo 2" xfId="178" xr:uid="{00000000-0005-0000-0000-0000B1000000}"/>
    <cellStyle name="Texto Explicativo 3" xfId="179" xr:uid="{00000000-0005-0000-0000-0000B2000000}"/>
    <cellStyle name="Título 1 1" xfId="180" xr:uid="{00000000-0005-0000-0000-0000B3000000}"/>
    <cellStyle name="Título 1 1 2" xfId="181" xr:uid="{00000000-0005-0000-0000-0000B4000000}"/>
    <cellStyle name="Título 1 2" xfId="182" xr:uid="{00000000-0005-0000-0000-0000B5000000}"/>
    <cellStyle name="Título 1 3" xfId="183" xr:uid="{00000000-0005-0000-0000-0000B6000000}"/>
    <cellStyle name="Título 2 2" xfId="184" xr:uid="{00000000-0005-0000-0000-0000B7000000}"/>
    <cellStyle name="Título 2 3" xfId="185" xr:uid="{00000000-0005-0000-0000-0000B8000000}"/>
    <cellStyle name="Título 3 2" xfId="186" xr:uid="{00000000-0005-0000-0000-0000B9000000}"/>
    <cellStyle name="Título 3 3" xfId="187" xr:uid="{00000000-0005-0000-0000-0000BA000000}"/>
    <cellStyle name="Título 4 2" xfId="188" xr:uid="{00000000-0005-0000-0000-0000BB000000}"/>
    <cellStyle name="Título 4 3" xfId="189" xr:uid="{00000000-0005-0000-0000-0000BC000000}"/>
    <cellStyle name="Titulo1" xfId="190" xr:uid="{00000000-0005-0000-0000-0000BD000000}"/>
    <cellStyle name="Titulo2" xfId="191" xr:uid="{00000000-0005-0000-0000-0000BE000000}"/>
    <cellStyle name="Total 2" xfId="192" xr:uid="{00000000-0005-0000-0000-0000BF000000}"/>
    <cellStyle name="Total 3" xfId="193" xr:uid="{00000000-0005-0000-0000-0000C0000000}"/>
    <cellStyle name="Vírgula 2" xfId="194" xr:uid="{00000000-0005-0000-0000-0000C1000000}"/>
    <cellStyle name="Vírgula 2 2" xfId="195" xr:uid="{00000000-0005-0000-0000-0000C2000000}"/>
    <cellStyle name="Vírgula 2 3" xfId="196" xr:uid="{00000000-0005-0000-0000-0000C3000000}"/>
    <cellStyle name="Vírgula 3" xfId="9" xr:uid="{00000000-0005-0000-0000-0000C4000000}"/>
    <cellStyle name="Vírgula 3 2" xfId="197" xr:uid="{00000000-0005-0000-0000-0000C5000000}"/>
    <cellStyle name="Vírgula 4" xfId="198" xr:uid="{00000000-0005-0000-0000-0000C6000000}"/>
    <cellStyle name="Vírgula 5" xfId="17" xr:uid="{00000000-0005-0000-0000-0000C7000000}"/>
    <cellStyle name="Vírgula 5 2" xfId="18" xr:uid="{00000000-0005-0000-0000-0000C8000000}"/>
    <cellStyle name="Vírgula 5 3" xfId="22" xr:uid="{00000000-0005-0000-0000-0000C9000000}"/>
    <cellStyle name="Vírgula 6" xfId="199" xr:uid="{00000000-0005-0000-0000-0000CA000000}"/>
  </cellStyles>
  <dxfs count="0"/>
  <tableStyles count="0" defaultTableStyle="TableStyleMedium2" defaultPivotStyle="PivotStyleLight16"/>
  <colors>
    <mruColors>
      <color rgb="FF0033CC"/>
      <color rgb="FFCC00FF"/>
      <color rgb="FFCC9900"/>
      <color rgb="FFFF66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154781</xdr:colOff>
      <xdr:row>0</xdr:row>
      <xdr:rowOff>107157</xdr:rowOff>
    </xdr:from>
    <xdr:to>
      <xdr:col>4</xdr:col>
      <xdr:colOff>1105347</xdr:colOff>
      <xdr:row>0</xdr:row>
      <xdr:rowOff>840684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9D0E6EE-0CE0-F276-BBF9-39B794F74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094" y="107157"/>
          <a:ext cx="3200847" cy="7335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163287</xdr:colOff>
      <xdr:row>1</xdr:row>
      <xdr:rowOff>170091</xdr:rowOff>
    </xdr:from>
    <xdr:to>
      <xdr:col>3</xdr:col>
      <xdr:colOff>1086099</xdr:colOff>
      <xdr:row>3</xdr:row>
      <xdr:rowOff>13609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7811FB5-757C-4E6A-AFB2-160E501AE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319770"/>
          <a:ext cx="1929741" cy="442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123824</xdr:colOff>
      <xdr:row>35</xdr:row>
      <xdr:rowOff>180975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B193D21-E7FB-483C-9E8B-5E2C15C43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219824" cy="68484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usan.moraes/Downloads/ORC&#807;AMENTO%20ISSQN%2003-02-2022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RESUMO"/>
      <sheetName val="2-ORÇAMENTO"/>
      <sheetName val="3-COMPOSICOES PROPRIAS"/>
      <sheetName val="4-CRONOGRAMA"/>
      <sheetName val="5-BDI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1"/>
  <sheetViews>
    <sheetView workbookViewId="0">
      <selection activeCell="B29" sqref="B29"/>
    </sheetView>
  </sheetViews>
  <sheetFormatPr defaultRowHeight="12.75"/>
  <cols>
    <col min="1" max="1" width="14.7109375" style="70" customWidth="1"/>
    <col min="2" max="2" width="78.140625" style="48" customWidth="1"/>
    <col min="3" max="3" width="5.85546875" style="35" bestFit="1" customWidth="1"/>
    <col min="4" max="4" width="9.140625" style="35" bestFit="1" customWidth="1"/>
    <col min="5" max="255" width="9.140625" style="35"/>
    <col min="256" max="256" width="10.5703125" style="35" customWidth="1"/>
    <col min="257" max="257" width="78.140625" style="35" customWidth="1"/>
    <col min="258" max="258" width="21.140625" style="35" customWidth="1"/>
    <col min="259" max="259" width="18.7109375" style="35" customWidth="1"/>
    <col min="260" max="260" width="22.28515625" style="35" customWidth="1"/>
    <col min="261" max="511" width="9.140625" style="35"/>
    <col min="512" max="512" width="10.5703125" style="35" customWidth="1"/>
    <col min="513" max="513" width="78.140625" style="35" customWidth="1"/>
    <col min="514" max="514" width="21.140625" style="35" customWidth="1"/>
    <col min="515" max="515" width="18.7109375" style="35" customWidth="1"/>
    <col min="516" max="516" width="22.28515625" style="35" customWidth="1"/>
    <col min="517" max="767" width="9.140625" style="35"/>
    <col min="768" max="768" width="10.5703125" style="35" customWidth="1"/>
    <col min="769" max="769" width="78.140625" style="35" customWidth="1"/>
    <col min="770" max="770" width="21.140625" style="35" customWidth="1"/>
    <col min="771" max="771" width="18.7109375" style="35" customWidth="1"/>
    <col min="772" max="772" width="22.28515625" style="35" customWidth="1"/>
    <col min="773" max="1023" width="9.140625" style="35"/>
    <col min="1024" max="1024" width="10.5703125" style="35" customWidth="1"/>
    <col min="1025" max="1025" width="78.140625" style="35" customWidth="1"/>
    <col min="1026" max="1026" width="21.140625" style="35" customWidth="1"/>
    <col min="1027" max="1027" width="18.7109375" style="35" customWidth="1"/>
    <col min="1028" max="1028" width="22.28515625" style="35" customWidth="1"/>
    <col min="1029" max="1279" width="9.140625" style="35"/>
    <col min="1280" max="1280" width="10.5703125" style="35" customWidth="1"/>
    <col min="1281" max="1281" width="78.140625" style="35" customWidth="1"/>
    <col min="1282" max="1282" width="21.140625" style="35" customWidth="1"/>
    <col min="1283" max="1283" width="18.7109375" style="35" customWidth="1"/>
    <col min="1284" max="1284" width="22.28515625" style="35" customWidth="1"/>
    <col min="1285" max="1535" width="9.140625" style="35"/>
    <col min="1536" max="1536" width="10.5703125" style="35" customWidth="1"/>
    <col min="1537" max="1537" width="78.140625" style="35" customWidth="1"/>
    <col min="1538" max="1538" width="21.140625" style="35" customWidth="1"/>
    <col min="1539" max="1539" width="18.7109375" style="35" customWidth="1"/>
    <col min="1540" max="1540" width="22.28515625" style="35" customWidth="1"/>
    <col min="1541" max="1791" width="9.140625" style="35"/>
    <col min="1792" max="1792" width="10.5703125" style="35" customWidth="1"/>
    <col min="1793" max="1793" width="78.140625" style="35" customWidth="1"/>
    <col min="1794" max="1794" width="21.140625" style="35" customWidth="1"/>
    <col min="1795" max="1795" width="18.7109375" style="35" customWidth="1"/>
    <col min="1796" max="1796" width="22.28515625" style="35" customWidth="1"/>
    <col min="1797" max="2047" width="9.140625" style="35"/>
    <col min="2048" max="2048" width="10.5703125" style="35" customWidth="1"/>
    <col min="2049" max="2049" width="78.140625" style="35" customWidth="1"/>
    <col min="2050" max="2050" width="21.140625" style="35" customWidth="1"/>
    <col min="2051" max="2051" width="18.7109375" style="35" customWidth="1"/>
    <col min="2052" max="2052" width="22.28515625" style="35" customWidth="1"/>
    <col min="2053" max="2303" width="9.140625" style="35"/>
    <col min="2304" max="2304" width="10.5703125" style="35" customWidth="1"/>
    <col min="2305" max="2305" width="78.140625" style="35" customWidth="1"/>
    <col min="2306" max="2306" width="21.140625" style="35" customWidth="1"/>
    <col min="2307" max="2307" width="18.7109375" style="35" customWidth="1"/>
    <col min="2308" max="2308" width="22.28515625" style="35" customWidth="1"/>
    <col min="2309" max="2559" width="9.140625" style="35"/>
    <col min="2560" max="2560" width="10.5703125" style="35" customWidth="1"/>
    <col min="2561" max="2561" width="78.140625" style="35" customWidth="1"/>
    <col min="2562" max="2562" width="21.140625" style="35" customWidth="1"/>
    <col min="2563" max="2563" width="18.7109375" style="35" customWidth="1"/>
    <col min="2564" max="2564" width="22.28515625" style="35" customWidth="1"/>
    <col min="2565" max="2815" width="9.140625" style="35"/>
    <col min="2816" max="2816" width="10.5703125" style="35" customWidth="1"/>
    <col min="2817" max="2817" width="78.140625" style="35" customWidth="1"/>
    <col min="2818" max="2818" width="21.140625" style="35" customWidth="1"/>
    <col min="2819" max="2819" width="18.7109375" style="35" customWidth="1"/>
    <col min="2820" max="2820" width="22.28515625" style="35" customWidth="1"/>
    <col min="2821" max="3071" width="9.140625" style="35"/>
    <col min="3072" max="3072" width="10.5703125" style="35" customWidth="1"/>
    <col min="3073" max="3073" width="78.140625" style="35" customWidth="1"/>
    <col min="3074" max="3074" width="21.140625" style="35" customWidth="1"/>
    <col min="3075" max="3075" width="18.7109375" style="35" customWidth="1"/>
    <col min="3076" max="3076" width="22.28515625" style="35" customWidth="1"/>
    <col min="3077" max="3327" width="9.140625" style="35"/>
    <col min="3328" max="3328" width="10.5703125" style="35" customWidth="1"/>
    <col min="3329" max="3329" width="78.140625" style="35" customWidth="1"/>
    <col min="3330" max="3330" width="21.140625" style="35" customWidth="1"/>
    <col min="3331" max="3331" width="18.7109375" style="35" customWidth="1"/>
    <col min="3332" max="3332" width="22.28515625" style="35" customWidth="1"/>
    <col min="3333" max="3583" width="9.140625" style="35"/>
    <col min="3584" max="3584" width="10.5703125" style="35" customWidth="1"/>
    <col min="3585" max="3585" width="78.140625" style="35" customWidth="1"/>
    <col min="3586" max="3586" width="21.140625" style="35" customWidth="1"/>
    <col min="3587" max="3587" width="18.7109375" style="35" customWidth="1"/>
    <col min="3588" max="3588" width="22.28515625" style="35" customWidth="1"/>
    <col min="3589" max="3839" width="9.140625" style="35"/>
    <col min="3840" max="3840" width="10.5703125" style="35" customWidth="1"/>
    <col min="3841" max="3841" width="78.140625" style="35" customWidth="1"/>
    <col min="3842" max="3842" width="21.140625" style="35" customWidth="1"/>
    <col min="3843" max="3843" width="18.7109375" style="35" customWidth="1"/>
    <col min="3844" max="3844" width="22.28515625" style="35" customWidth="1"/>
    <col min="3845" max="4095" width="9.140625" style="35"/>
    <col min="4096" max="4096" width="10.5703125" style="35" customWidth="1"/>
    <col min="4097" max="4097" width="78.140625" style="35" customWidth="1"/>
    <col min="4098" max="4098" width="21.140625" style="35" customWidth="1"/>
    <col min="4099" max="4099" width="18.7109375" style="35" customWidth="1"/>
    <col min="4100" max="4100" width="22.28515625" style="35" customWidth="1"/>
    <col min="4101" max="4351" width="9.140625" style="35"/>
    <col min="4352" max="4352" width="10.5703125" style="35" customWidth="1"/>
    <col min="4353" max="4353" width="78.140625" style="35" customWidth="1"/>
    <col min="4354" max="4354" width="21.140625" style="35" customWidth="1"/>
    <col min="4355" max="4355" width="18.7109375" style="35" customWidth="1"/>
    <col min="4356" max="4356" width="22.28515625" style="35" customWidth="1"/>
    <col min="4357" max="4607" width="9.140625" style="35"/>
    <col min="4608" max="4608" width="10.5703125" style="35" customWidth="1"/>
    <col min="4609" max="4609" width="78.140625" style="35" customWidth="1"/>
    <col min="4610" max="4610" width="21.140625" style="35" customWidth="1"/>
    <col min="4611" max="4611" width="18.7109375" style="35" customWidth="1"/>
    <col min="4612" max="4612" width="22.28515625" style="35" customWidth="1"/>
    <col min="4613" max="4863" width="9.140625" style="35"/>
    <col min="4864" max="4864" width="10.5703125" style="35" customWidth="1"/>
    <col min="4865" max="4865" width="78.140625" style="35" customWidth="1"/>
    <col min="4866" max="4866" width="21.140625" style="35" customWidth="1"/>
    <col min="4867" max="4867" width="18.7109375" style="35" customWidth="1"/>
    <col min="4868" max="4868" width="22.28515625" style="35" customWidth="1"/>
    <col min="4869" max="5119" width="9.140625" style="35"/>
    <col min="5120" max="5120" width="10.5703125" style="35" customWidth="1"/>
    <col min="5121" max="5121" width="78.140625" style="35" customWidth="1"/>
    <col min="5122" max="5122" width="21.140625" style="35" customWidth="1"/>
    <col min="5123" max="5123" width="18.7109375" style="35" customWidth="1"/>
    <col min="5124" max="5124" width="22.28515625" style="35" customWidth="1"/>
    <col min="5125" max="5375" width="9.140625" style="35"/>
    <col min="5376" max="5376" width="10.5703125" style="35" customWidth="1"/>
    <col min="5377" max="5377" width="78.140625" style="35" customWidth="1"/>
    <col min="5378" max="5378" width="21.140625" style="35" customWidth="1"/>
    <col min="5379" max="5379" width="18.7109375" style="35" customWidth="1"/>
    <col min="5380" max="5380" width="22.28515625" style="35" customWidth="1"/>
    <col min="5381" max="5631" width="9.140625" style="35"/>
    <col min="5632" max="5632" width="10.5703125" style="35" customWidth="1"/>
    <col min="5633" max="5633" width="78.140625" style="35" customWidth="1"/>
    <col min="5634" max="5634" width="21.140625" style="35" customWidth="1"/>
    <col min="5635" max="5635" width="18.7109375" style="35" customWidth="1"/>
    <col min="5636" max="5636" width="22.28515625" style="35" customWidth="1"/>
    <col min="5637" max="5887" width="9.140625" style="35"/>
    <col min="5888" max="5888" width="10.5703125" style="35" customWidth="1"/>
    <col min="5889" max="5889" width="78.140625" style="35" customWidth="1"/>
    <col min="5890" max="5890" width="21.140625" style="35" customWidth="1"/>
    <col min="5891" max="5891" width="18.7109375" style="35" customWidth="1"/>
    <col min="5892" max="5892" width="22.28515625" style="35" customWidth="1"/>
    <col min="5893" max="6143" width="9.140625" style="35"/>
    <col min="6144" max="6144" width="10.5703125" style="35" customWidth="1"/>
    <col min="6145" max="6145" width="78.140625" style="35" customWidth="1"/>
    <col min="6146" max="6146" width="21.140625" style="35" customWidth="1"/>
    <col min="6147" max="6147" width="18.7109375" style="35" customWidth="1"/>
    <col min="6148" max="6148" width="22.28515625" style="35" customWidth="1"/>
    <col min="6149" max="6399" width="9.140625" style="35"/>
    <col min="6400" max="6400" width="10.5703125" style="35" customWidth="1"/>
    <col min="6401" max="6401" width="78.140625" style="35" customWidth="1"/>
    <col min="6402" max="6402" width="21.140625" style="35" customWidth="1"/>
    <col min="6403" max="6403" width="18.7109375" style="35" customWidth="1"/>
    <col min="6404" max="6404" width="22.28515625" style="35" customWidth="1"/>
    <col min="6405" max="6655" width="9.140625" style="35"/>
    <col min="6656" max="6656" width="10.5703125" style="35" customWidth="1"/>
    <col min="6657" max="6657" width="78.140625" style="35" customWidth="1"/>
    <col min="6658" max="6658" width="21.140625" style="35" customWidth="1"/>
    <col min="6659" max="6659" width="18.7109375" style="35" customWidth="1"/>
    <col min="6660" max="6660" width="22.28515625" style="35" customWidth="1"/>
    <col min="6661" max="6911" width="9.140625" style="35"/>
    <col min="6912" max="6912" width="10.5703125" style="35" customWidth="1"/>
    <col min="6913" max="6913" width="78.140625" style="35" customWidth="1"/>
    <col min="6914" max="6914" width="21.140625" style="35" customWidth="1"/>
    <col min="6915" max="6915" width="18.7109375" style="35" customWidth="1"/>
    <col min="6916" max="6916" width="22.28515625" style="35" customWidth="1"/>
    <col min="6917" max="7167" width="9.140625" style="35"/>
    <col min="7168" max="7168" width="10.5703125" style="35" customWidth="1"/>
    <col min="7169" max="7169" width="78.140625" style="35" customWidth="1"/>
    <col min="7170" max="7170" width="21.140625" style="35" customWidth="1"/>
    <col min="7171" max="7171" width="18.7109375" style="35" customWidth="1"/>
    <col min="7172" max="7172" width="22.28515625" style="35" customWidth="1"/>
    <col min="7173" max="7423" width="9.140625" style="35"/>
    <col min="7424" max="7424" width="10.5703125" style="35" customWidth="1"/>
    <col min="7425" max="7425" width="78.140625" style="35" customWidth="1"/>
    <col min="7426" max="7426" width="21.140625" style="35" customWidth="1"/>
    <col min="7427" max="7427" width="18.7109375" style="35" customWidth="1"/>
    <col min="7428" max="7428" width="22.28515625" style="35" customWidth="1"/>
    <col min="7429" max="7679" width="9.140625" style="35"/>
    <col min="7680" max="7680" width="10.5703125" style="35" customWidth="1"/>
    <col min="7681" max="7681" width="78.140625" style="35" customWidth="1"/>
    <col min="7682" max="7682" width="21.140625" style="35" customWidth="1"/>
    <col min="7683" max="7683" width="18.7109375" style="35" customWidth="1"/>
    <col min="7684" max="7684" width="22.28515625" style="35" customWidth="1"/>
    <col min="7685" max="7935" width="9.140625" style="35"/>
    <col min="7936" max="7936" width="10.5703125" style="35" customWidth="1"/>
    <col min="7937" max="7937" width="78.140625" style="35" customWidth="1"/>
    <col min="7938" max="7938" width="21.140625" style="35" customWidth="1"/>
    <col min="7939" max="7939" width="18.7109375" style="35" customWidth="1"/>
    <col min="7940" max="7940" width="22.28515625" style="35" customWidth="1"/>
    <col min="7941" max="8191" width="9.140625" style="35"/>
    <col min="8192" max="8192" width="10.5703125" style="35" customWidth="1"/>
    <col min="8193" max="8193" width="78.140625" style="35" customWidth="1"/>
    <col min="8194" max="8194" width="21.140625" style="35" customWidth="1"/>
    <col min="8195" max="8195" width="18.7109375" style="35" customWidth="1"/>
    <col min="8196" max="8196" width="22.28515625" style="35" customWidth="1"/>
    <col min="8197" max="8447" width="9.140625" style="35"/>
    <col min="8448" max="8448" width="10.5703125" style="35" customWidth="1"/>
    <col min="8449" max="8449" width="78.140625" style="35" customWidth="1"/>
    <col min="8450" max="8450" width="21.140625" style="35" customWidth="1"/>
    <col min="8451" max="8451" width="18.7109375" style="35" customWidth="1"/>
    <col min="8452" max="8452" width="22.28515625" style="35" customWidth="1"/>
    <col min="8453" max="8703" width="9.140625" style="35"/>
    <col min="8704" max="8704" width="10.5703125" style="35" customWidth="1"/>
    <col min="8705" max="8705" width="78.140625" style="35" customWidth="1"/>
    <col min="8706" max="8706" width="21.140625" style="35" customWidth="1"/>
    <col min="8707" max="8707" width="18.7109375" style="35" customWidth="1"/>
    <col min="8708" max="8708" width="22.28515625" style="35" customWidth="1"/>
    <col min="8709" max="8959" width="9.140625" style="35"/>
    <col min="8960" max="8960" width="10.5703125" style="35" customWidth="1"/>
    <col min="8961" max="8961" width="78.140625" style="35" customWidth="1"/>
    <col min="8962" max="8962" width="21.140625" style="35" customWidth="1"/>
    <col min="8963" max="8963" width="18.7109375" style="35" customWidth="1"/>
    <col min="8964" max="8964" width="22.28515625" style="35" customWidth="1"/>
    <col min="8965" max="9215" width="9.140625" style="35"/>
    <col min="9216" max="9216" width="10.5703125" style="35" customWidth="1"/>
    <col min="9217" max="9217" width="78.140625" style="35" customWidth="1"/>
    <col min="9218" max="9218" width="21.140625" style="35" customWidth="1"/>
    <col min="9219" max="9219" width="18.7109375" style="35" customWidth="1"/>
    <col min="9220" max="9220" width="22.28515625" style="35" customWidth="1"/>
    <col min="9221" max="9471" width="9.140625" style="35"/>
    <col min="9472" max="9472" width="10.5703125" style="35" customWidth="1"/>
    <col min="9473" max="9473" width="78.140625" style="35" customWidth="1"/>
    <col min="9474" max="9474" width="21.140625" style="35" customWidth="1"/>
    <col min="9475" max="9475" width="18.7109375" style="35" customWidth="1"/>
    <col min="9476" max="9476" width="22.28515625" style="35" customWidth="1"/>
    <col min="9477" max="9727" width="9.140625" style="35"/>
    <col min="9728" max="9728" width="10.5703125" style="35" customWidth="1"/>
    <col min="9729" max="9729" width="78.140625" style="35" customWidth="1"/>
    <col min="9730" max="9730" width="21.140625" style="35" customWidth="1"/>
    <col min="9731" max="9731" width="18.7109375" style="35" customWidth="1"/>
    <col min="9732" max="9732" width="22.28515625" style="35" customWidth="1"/>
    <col min="9733" max="9983" width="9.140625" style="35"/>
    <col min="9984" max="9984" width="10.5703125" style="35" customWidth="1"/>
    <col min="9985" max="9985" width="78.140625" style="35" customWidth="1"/>
    <col min="9986" max="9986" width="21.140625" style="35" customWidth="1"/>
    <col min="9987" max="9987" width="18.7109375" style="35" customWidth="1"/>
    <col min="9988" max="9988" width="22.28515625" style="35" customWidth="1"/>
    <col min="9989" max="10239" width="9.140625" style="35"/>
    <col min="10240" max="10240" width="10.5703125" style="35" customWidth="1"/>
    <col min="10241" max="10241" width="78.140625" style="35" customWidth="1"/>
    <col min="10242" max="10242" width="21.140625" style="35" customWidth="1"/>
    <col min="10243" max="10243" width="18.7109375" style="35" customWidth="1"/>
    <col min="10244" max="10244" width="22.28515625" style="35" customWidth="1"/>
    <col min="10245" max="10495" width="9.140625" style="35"/>
    <col min="10496" max="10496" width="10.5703125" style="35" customWidth="1"/>
    <col min="10497" max="10497" width="78.140625" style="35" customWidth="1"/>
    <col min="10498" max="10498" width="21.140625" style="35" customWidth="1"/>
    <col min="10499" max="10499" width="18.7109375" style="35" customWidth="1"/>
    <col min="10500" max="10500" width="22.28515625" style="35" customWidth="1"/>
    <col min="10501" max="10751" width="9.140625" style="35"/>
    <col min="10752" max="10752" width="10.5703125" style="35" customWidth="1"/>
    <col min="10753" max="10753" width="78.140625" style="35" customWidth="1"/>
    <col min="10754" max="10754" width="21.140625" style="35" customWidth="1"/>
    <col min="10755" max="10755" width="18.7109375" style="35" customWidth="1"/>
    <col min="10756" max="10756" width="22.28515625" style="35" customWidth="1"/>
    <col min="10757" max="11007" width="9.140625" style="35"/>
    <col min="11008" max="11008" width="10.5703125" style="35" customWidth="1"/>
    <col min="11009" max="11009" width="78.140625" style="35" customWidth="1"/>
    <col min="11010" max="11010" width="21.140625" style="35" customWidth="1"/>
    <col min="11011" max="11011" width="18.7109375" style="35" customWidth="1"/>
    <col min="11012" max="11012" width="22.28515625" style="35" customWidth="1"/>
    <col min="11013" max="11263" width="9.140625" style="35"/>
    <col min="11264" max="11264" width="10.5703125" style="35" customWidth="1"/>
    <col min="11265" max="11265" width="78.140625" style="35" customWidth="1"/>
    <col min="11266" max="11266" width="21.140625" style="35" customWidth="1"/>
    <col min="11267" max="11267" width="18.7109375" style="35" customWidth="1"/>
    <col min="11268" max="11268" width="22.28515625" style="35" customWidth="1"/>
    <col min="11269" max="11519" width="9.140625" style="35"/>
    <col min="11520" max="11520" width="10.5703125" style="35" customWidth="1"/>
    <col min="11521" max="11521" width="78.140625" style="35" customWidth="1"/>
    <col min="11522" max="11522" width="21.140625" style="35" customWidth="1"/>
    <col min="11523" max="11523" width="18.7109375" style="35" customWidth="1"/>
    <col min="11524" max="11524" width="22.28515625" style="35" customWidth="1"/>
    <col min="11525" max="11775" width="9.140625" style="35"/>
    <col min="11776" max="11776" width="10.5703125" style="35" customWidth="1"/>
    <col min="11777" max="11777" width="78.140625" style="35" customWidth="1"/>
    <col min="11778" max="11778" width="21.140625" style="35" customWidth="1"/>
    <col min="11779" max="11779" width="18.7109375" style="35" customWidth="1"/>
    <col min="11780" max="11780" width="22.28515625" style="35" customWidth="1"/>
    <col min="11781" max="12031" width="9.140625" style="35"/>
    <col min="12032" max="12032" width="10.5703125" style="35" customWidth="1"/>
    <col min="12033" max="12033" width="78.140625" style="35" customWidth="1"/>
    <col min="12034" max="12034" width="21.140625" style="35" customWidth="1"/>
    <col min="12035" max="12035" width="18.7109375" style="35" customWidth="1"/>
    <col min="12036" max="12036" width="22.28515625" style="35" customWidth="1"/>
    <col min="12037" max="12287" width="9.140625" style="35"/>
    <col min="12288" max="12288" width="10.5703125" style="35" customWidth="1"/>
    <col min="12289" max="12289" width="78.140625" style="35" customWidth="1"/>
    <col min="12290" max="12290" width="21.140625" style="35" customWidth="1"/>
    <col min="12291" max="12291" width="18.7109375" style="35" customWidth="1"/>
    <col min="12292" max="12292" width="22.28515625" style="35" customWidth="1"/>
    <col min="12293" max="12543" width="9.140625" style="35"/>
    <col min="12544" max="12544" width="10.5703125" style="35" customWidth="1"/>
    <col min="12545" max="12545" width="78.140625" style="35" customWidth="1"/>
    <col min="12546" max="12546" width="21.140625" style="35" customWidth="1"/>
    <col min="12547" max="12547" width="18.7109375" style="35" customWidth="1"/>
    <col min="12548" max="12548" width="22.28515625" style="35" customWidth="1"/>
    <col min="12549" max="12799" width="9.140625" style="35"/>
    <col min="12800" max="12800" width="10.5703125" style="35" customWidth="1"/>
    <col min="12801" max="12801" width="78.140625" style="35" customWidth="1"/>
    <col min="12802" max="12802" width="21.140625" style="35" customWidth="1"/>
    <col min="12803" max="12803" width="18.7109375" style="35" customWidth="1"/>
    <col min="12804" max="12804" width="22.28515625" style="35" customWidth="1"/>
    <col min="12805" max="13055" width="9.140625" style="35"/>
    <col min="13056" max="13056" width="10.5703125" style="35" customWidth="1"/>
    <col min="13057" max="13057" width="78.140625" style="35" customWidth="1"/>
    <col min="13058" max="13058" width="21.140625" style="35" customWidth="1"/>
    <col min="13059" max="13059" width="18.7109375" style="35" customWidth="1"/>
    <col min="13060" max="13060" width="22.28515625" style="35" customWidth="1"/>
    <col min="13061" max="13311" width="9.140625" style="35"/>
    <col min="13312" max="13312" width="10.5703125" style="35" customWidth="1"/>
    <col min="13313" max="13313" width="78.140625" style="35" customWidth="1"/>
    <col min="13314" max="13314" width="21.140625" style="35" customWidth="1"/>
    <col min="13315" max="13315" width="18.7109375" style="35" customWidth="1"/>
    <col min="13316" max="13316" width="22.28515625" style="35" customWidth="1"/>
    <col min="13317" max="13567" width="9.140625" style="35"/>
    <col min="13568" max="13568" width="10.5703125" style="35" customWidth="1"/>
    <col min="13569" max="13569" width="78.140625" style="35" customWidth="1"/>
    <col min="13570" max="13570" width="21.140625" style="35" customWidth="1"/>
    <col min="13571" max="13571" width="18.7109375" style="35" customWidth="1"/>
    <col min="13572" max="13572" width="22.28515625" style="35" customWidth="1"/>
    <col min="13573" max="13823" width="9.140625" style="35"/>
    <col min="13824" max="13824" width="10.5703125" style="35" customWidth="1"/>
    <col min="13825" max="13825" width="78.140625" style="35" customWidth="1"/>
    <col min="13826" max="13826" width="21.140625" style="35" customWidth="1"/>
    <col min="13827" max="13827" width="18.7109375" style="35" customWidth="1"/>
    <col min="13828" max="13828" width="22.28515625" style="35" customWidth="1"/>
    <col min="13829" max="14079" width="9.140625" style="35"/>
    <col min="14080" max="14080" width="10.5703125" style="35" customWidth="1"/>
    <col min="14081" max="14081" width="78.140625" style="35" customWidth="1"/>
    <col min="14082" max="14082" width="21.140625" style="35" customWidth="1"/>
    <col min="14083" max="14083" width="18.7109375" style="35" customWidth="1"/>
    <col min="14084" max="14084" width="22.28515625" style="35" customWidth="1"/>
    <col min="14085" max="14335" width="9.140625" style="35"/>
    <col min="14336" max="14336" width="10.5703125" style="35" customWidth="1"/>
    <col min="14337" max="14337" width="78.140625" style="35" customWidth="1"/>
    <col min="14338" max="14338" width="21.140625" style="35" customWidth="1"/>
    <col min="14339" max="14339" width="18.7109375" style="35" customWidth="1"/>
    <col min="14340" max="14340" width="22.28515625" style="35" customWidth="1"/>
    <col min="14341" max="14591" width="9.140625" style="35"/>
    <col min="14592" max="14592" width="10.5703125" style="35" customWidth="1"/>
    <col min="14593" max="14593" width="78.140625" style="35" customWidth="1"/>
    <col min="14594" max="14594" width="21.140625" style="35" customWidth="1"/>
    <col min="14595" max="14595" width="18.7109375" style="35" customWidth="1"/>
    <col min="14596" max="14596" width="22.28515625" style="35" customWidth="1"/>
    <col min="14597" max="14847" width="9.140625" style="35"/>
    <col min="14848" max="14848" width="10.5703125" style="35" customWidth="1"/>
    <col min="14849" max="14849" width="78.140625" style="35" customWidth="1"/>
    <col min="14850" max="14850" width="21.140625" style="35" customWidth="1"/>
    <col min="14851" max="14851" width="18.7109375" style="35" customWidth="1"/>
    <col min="14852" max="14852" width="22.28515625" style="35" customWidth="1"/>
    <col min="14853" max="15103" width="9.140625" style="35"/>
    <col min="15104" max="15104" width="10.5703125" style="35" customWidth="1"/>
    <col min="15105" max="15105" width="78.140625" style="35" customWidth="1"/>
    <col min="15106" max="15106" width="21.140625" style="35" customWidth="1"/>
    <col min="15107" max="15107" width="18.7109375" style="35" customWidth="1"/>
    <col min="15108" max="15108" width="22.28515625" style="35" customWidth="1"/>
    <col min="15109" max="15359" width="9.140625" style="35"/>
    <col min="15360" max="15360" width="10.5703125" style="35" customWidth="1"/>
    <col min="15361" max="15361" width="78.140625" style="35" customWidth="1"/>
    <col min="15362" max="15362" width="21.140625" style="35" customWidth="1"/>
    <col min="15363" max="15363" width="18.7109375" style="35" customWidth="1"/>
    <col min="15364" max="15364" width="22.28515625" style="35" customWidth="1"/>
    <col min="15365" max="15615" width="9.140625" style="35"/>
    <col min="15616" max="15616" width="10.5703125" style="35" customWidth="1"/>
    <col min="15617" max="15617" width="78.140625" style="35" customWidth="1"/>
    <col min="15618" max="15618" width="21.140625" style="35" customWidth="1"/>
    <col min="15619" max="15619" width="18.7109375" style="35" customWidth="1"/>
    <col min="15620" max="15620" width="22.28515625" style="35" customWidth="1"/>
    <col min="15621" max="15871" width="9.140625" style="35"/>
    <col min="15872" max="15872" width="10.5703125" style="35" customWidth="1"/>
    <col min="15873" max="15873" width="78.140625" style="35" customWidth="1"/>
    <col min="15874" max="15874" width="21.140625" style="35" customWidth="1"/>
    <col min="15875" max="15875" width="18.7109375" style="35" customWidth="1"/>
    <col min="15876" max="15876" width="22.28515625" style="35" customWidth="1"/>
    <col min="15877" max="16127" width="9.140625" style="35"/>
    <col min="16128" max="16128" width="10.5703125" style="35" customWidth="1"/>
    <col min="16129" max="16129" width="78.140625" style="35" customWidth="1"/>
    <col min="16130" max="16130" width="21.140625" style="35" customWidth="1"/>
    <col min="16131" max="16131" width="18.7109375" style="35" customWidth="1"/>
    <col min="16132" max="16132" width="22.28515625" style="35" customWidth="1"/>
    <col min="16133" max="16384" width="9.140625" style="35"/>
  </cols>
  <sheetData>
    <row r="1" spans="1:4" s="76" customFormat="1">
      <c r="A1" s="74" t="s">
        <v>93</v>
      </c>
      <c r="B1" s="75" t="s">
        <v>112</v>
      </c>
      <c r="C1" s="76" t="s">
        <v>109</v>
      </c>
      <c r="D1" s="77">
        <v>3.5</v>
      </c>
    </row>
    <row r="2" spans="1:4" s="76" customFormat="1">
      <c r="A2" s="74" t="s">
        <v>95</v>
      </c>
      <c r="B2" s="75" t="s">
        <v>114</v>
      </c>
      <c r="C2" s="76" t="s">
        <v>109</v>
      </c>
      <c r="D2" s="77">
        <v>3.5</v>
      </c>
    </row>
    <row r="3" spans="1:4" s="76" customFormat="1">
      <c r="A3" s="74" t="s">
        <v>115</v>
      </c>
      <c r="B3" s="75" t="s">
        <v>125</v>
      </c>
      <c r="C3" s="76" t="s">
        <v>109</v>
      </c>
      <c r="D3" s="77">
        <v>3.5</v>
      </c>
    </row>
    <row r="4" spans="1:4" s="76" customFormat="1">
      <c r="A4" s="74" t="s">
        <v>116</v>
      </c>
      <c r="B4" s="75" t="s">
        <v>126</v>
      </c>
      <c r="C4" s="76" t="s">
        <v>109</v>
      </c>
      <c r="D4" s="77">
        <v>3.5</v>
      </c>
    </row>
    <row r="5" spans="1:4" s="76" customFormat="1">
      <c r="A5" s="74" t="s">
        <v>117</v>
      </c>
      <c r="B5" s="75" t="s">
        <v>127</v>
      </c>
      <c r="C5" s="76" t="s">
        <v>109</v>
      </c>
      <c r="D5" s="77">
        <v>3.5</v>
      </c>
    </row>
    <row r="6" spans="1:4" s="76" customFormat="1">
      <c r="A6" s="74" t="s">
        <v>118</v>
      </c>
      <c r="B6" s="75" t="s">
        <v>128</v>
      </c>
      <c r="C6" s="76" t="s">
        <v>109</v>
      </c>
      <c r="D6" s="77">
        <v>3.5</v>
      </c>
    </row>
    <row r="7" spans="1:4" s="76" customFormat="1">
      <c r="A7" s="74" t="s">
        <v>119</v>
      </c>
      <c r="B7" s="75" t="s">
        <v>129</v>
      </c>
      <c r="C7" s="76" t="s">
        <v>109</v>
      </c>
      <c r="D7" s="77">
        <v>3.5</v>
      </c>
    </row>
    <row r="8" spans="1:4" s="76" customFormat="1">
      <c r="A8" s="74" t="s">
        <v>120</v>
      </c>
      <c r="B8" s="75" t="s">
        <v>130</v>
      </c>
      <c r="C8" s="76" t="s">
        <v>109</v>
      </c>
      <c r="D8" s="77">
        <v>3.5</v>
      </c>
    </row>
    <row r="9" spans="1:4" s="76" customFormat="1">
      <c r="A9" s="74" t="s">
        <v>121</v>
      </c>
      <c r="B9" s="75" t="s">
        <v>131</v>
      </c>
      <c r="C9" s="76" t="s">
        <v>109</v>
      </c>
      <c r="D9" s="77">
        <v>3.5</v>
      </c>
    </row>
    <row r="10" spans="1:4" s="76" customFormat="1">
      <c r="A10" s="74" t="s">
        <v>122</v>
      </c>
      <c r="B10" s="75" t="s">
        <v>132</v>
      </c>
      <c r="C10" s="76" t="s">
        <v>109</v>
      </c>
      <c r="D10" s="77">
        <v>3.5</v>
      </c>
    </row>
    <row r="11" spans="1:4" s="76" customFormat="1">
      <c r="A11" s="74" t="s">
        <v>123</v>
      </c>
      <c r="B11" s="75" t="s">
        <v>133</v>
      </c>
      <c r="C11" s="76" t="s">
        <v>109</v>
      </c>
      <c r="D11" s="77">
        <v>3.5</v>
      </c>
    </row>
    <row r="12" spans="1:4" s="76" customFormat="1">
      <c r="A12" s="74" t="s">
        <v>124</v>
      </c>
      <c r="B12" s="75" t="s">
        <v>134</v>
      </c>
      <c r="C12" s="76" t="s">
        <v>109</v>
      </c>
      <c r="D12" s="77">
        <v>3.5</v>
      </c>
    </row>
    <row r="13" spans="1:4" s="76" customFormat="1">
      <c r="A13" s="74" t="s">
        <v>135</v>
      </c>
      <c r="B13" s="75" t="s">
        <v>151</v>
      </c>
      <c r="C13" s="76" t="s">
        <v>109</v>
      </c>
      <c r="D13" s="77">
        <v>3.5</v>
      </c>
    </row>
    <row r="14" spans="1:4" s="76" customFormat="1">
      <c r="A14" s="74" t="s">
        <v>136</v>
      </c>
      <c r="B14" s="75" t="s">
        <v>152</v>
      </c>
      <c r="C14" s="76" t="s">
        <v>109</v>
      </c>
      <c r="D14" s="77">
        <v>3.5</v>
      </c>
    </row>
    <row r="15" spans="1:4" s="76" customFormat="1">
      <c r="A15" s="74" t="s">
        <v>137</v>
      </c>
      <c r="B15" s="75" t="s">
        <v>153</v>
      </c>
      <c r="C15" s="76" t="s">
        <v>109</v>
      </c>
      <c r="D15" s="77">
        <v>3.5</v>
      </c>
    </row>
    <row r="16" spans="1:4" s="76" customFormat="1">
      <c r="A16" s="74" t="s">
        <v>138</v>
      </c>
      <c r="B16" s="75" t="s">
        <v>154</v>
      </c>
      <c r="C16" s="76" t="s">
        <v>109</v>
      </c>
      <c r="D16" s="77">
        <v>3.5</v>
      </c>
    </row>
    <row r="17" spans="1:4" s="76" customFormat="1">
      <c r="A17" s="74" t="s">
        <v>139</v>
      </c>
      <c r="B17" s="75" t="s">
        <v>155</v>
      </c>
      <c r="C17" s="76" t="s">
        <v>109</v>
      </c>
      <c r="D17" s="77">
        <v>3.5</v>
      </c>
    </row>
    <row r="18" spans="1:4" s="76" customFormat="1">
      <c r="A18" s="74" t="s">
        <v>41</v>
      </c>
      <c r="B18" s="75" t="s">
        <v>156</v>
      </c>
      <c r="C18" s="76" t="s">
        <v>109</v>
      </c>
      <c r="D18" s="77">
        <v>3.5</v>
      </c>
    </row>
    <row r="19" spans="1:4" s="76" customFormat="1">
      <c r="A19" s="74" t="s">
        <v>140</v>
      </c>
      <c r="B19" s="75" t="s">
        <v>157</v>
      </c>
      <c r="C19" s="76" t="s">
        <v>109</v>
      </c>
      <c r="D19" s="77">
        <v>3.5</v>
      </c>
    </row>
    <row r="20" spans="1:4" s="76" customFormat="1">
      <c r="A20" s="74" t="s">
        <v>141</v>
      </c>
      <c r="B20" s="75" t="s">
        <v>158</v>
      </c>
      <c r="C20" s="76" t="s">
        <v>109</v>
      </c>
      <c r="D20" s="77">
        <v>3.5</v>
      </c>
    </row>
    <row r="21" spans="1:4" s="76" customFormat="1">
      <c r="A21" s="74" t="s">
        <v>142</v>
      </c>
      <c r="B21" s="75" t="s">
        <v>159</v>
      </c>
      <c r="C21" s="76" t="s">
        <v>109</v>
      </c>
      <c r="D21" s="77">
        <v>3.5</v>
      </c>
    </row>
    <row r="22" spans="1:4" s="76" customFormat="1">
      <c r="A22" s="74" t="s">
        <v>143</v>
      </c>
      <c r="B22" s="75" t="s">
        <v>160</v>
      </c>
      <c r="C22" s="76" t="s">
        <v>109</v>
      </c>
      <c r="D22" s="77">
        <v>3.5</v>
      </c>
    </row>
    <row r="23" spans="1:4" s="76" customFormat="1">
      <c r="A23" s="74" t="s">
        <v>144</v>
      </c>
      <c r="B23" s="75" t="s">
        <v>161</v>
      </c>
      <c r="C23" s="76" t="s">
        <v>109</v>
      </c>
      <c r="D23" s="77">
        <v>3.5</v>
      </c>
    </row>
    <row r="24" spans="1:4" s="76" customFormat="1">
      <c r="A24" s="74" t="s">
        <v>145</v>
      </c>
      <c r="B24" s="75" t="s">
        <v>162</v>
      </c>
      <c r="C24" s="76" t="s">
        <v>109</v>
      </c>
      <c r="D24" s="77">
        <v>3.5</v>
      </c>
    </row>
    <row r="25" spans="1:4" s="76" customFormat="1">
      <c r="A25" s="74" t="s">
        <v>146</v>
      </c>
      <c r="B25" s="75" t="s">
        <v>163</v>
      </c>
      <c r="C25" s="76" t="s">
        <v>109</v>
      </c>
      <c r="D25" s="77">
        <v>3.5</v>
      </c>
    </row>
    <row r="26" spans="1:4" s="76" customFormat="1">
      <c r="A26" s="74" t="s">
        <v>147</v>
      </c>
      <c r="B26" s="75" t="s">
        <v>164</v>
      </c>
      <c r="C26" s="76" t="s">
        <v>109</v>
      </c>
      <c r="D26" s="77">
        <v>3.5</v>
      </c>
    </row>
    <row r="27" spans="1:4" s="76" customFormat="1">
      <c r="A27" s="74" t="s">
        <v>148</v>
      </c>
      <c r="B27" s="75" t="s">
        <v>165</v>
      </c>
      <c r="C27" s="76" t="s">
        <v>109</v>
      </c>
      <c r="D27" s="77">
        <v>3.5</v>
      </c>
    </row>
    <row r="28" spans="1:4" s="76" customFormat="1">
      <c r="A28" s="74" t="s">
        <v>149</v>
      </c>
      <c r="B28" s="75" t="s">
        <v>166</v>
      </c>
      <c r="C28" s="76" t="s">
        <v>109</v>
      </c>
      <c r="D28" s="77">
        <v>3.5</v>
      </c>
    </row>
    <row r="29" spans="1:4" s="76" customFormat="1">
      <c r="A29" s="74" t="s">
        <v>150</v>
      </c>
      <c r="B29" s="75" t="s">
        <v>167</v>
      </c>
      <c r="C29" s="76" t="s">
        <v>109</v>
      </c>
      <c r="D29" s="77">
        <v>3.5</v>
      </c>
    </row>
    <row r="30" spans="1:4" s="76" customFormat="1">
      <c r="A30" s="74" t="s">
        <v>113</v>
      </c>
      <c r="B30" s="75" t="s">
        <v>94</v>
      </c>
      <c r="C30" s="76" t="s">
        <v>15</v>
      </c>
      <c r="D30" s="77">
        <v>8.5</v>
      </c>
    </row>
    <row r="31" spans="1:4" s="76" customFormat="1">
      <c r="A31" s="74" t="s">
        <v>168</v>
      </c>
      <c r="B31" s="75" t="s">
        <v>81</v>
      </c>
      <c r="C31" s="76" t="s">
        <v>13</v>
      </c>
      <c r="D31" s="77">
        <v>61.99</v>
      </c>
    </row>
    <row r="32" spans="1:4" s="76" customFormat="1">
      <c r="A32" s="74" t="s">
        <v>172</v>
      </c>
      <c r="B32" s="75" t="s">
        <v>82</v>
      </c>
      <c r="C32" s="76" t="s">
        <v>13</v>
      </c>
      <c r="D32" s="77">
        <v>106.84</v>
      </c>
    </row>
    <row r="33" spans="1:4" s="76" customFormat="1">
      <c r="A33" s="74" t="s">
        <v>169</v>
      </c>
      <c r="B33" s="75" t="s">
        <v>84</v>
      </c>
      <c r="C33" s="76" t="s">
        <v>17</v>
      </c>
      <c r="D33" s="77">
        <v>16.95</v>
      </c>
    </row>
    <row r="34" spans="1:4" s="76" customFormat="1">
      <c r="A34" s="74" t="s">
        <v>170</v>
      </c>
      <c r="B34" s="75" t="s">
        <v>85</v>
      </c>
      <c r="C34" s="76" t="s">
        <v>17</v>
      </c>
      <c r="D34" s="77">
        <v>1049.9000000000001</v>
      </c>
    </row>
    <row r="35" spans="1:4" s="76" customFormat="1">
      <c r="A35" s="74" t="s">
        <v>171</v>
      </c>
      <c r="B35" s="75" t="s">
        <v>86</v>
      </c>
      <c r="C35" s="76" t="s">
        <v>13</v>
      </c>
      <c r="D35" s="77">
        <v>61.99</v>
      </c>
    </row>
    <row r="36" spans="1:4" s="76" customFormat="1">
      <c r="A36" s="74" t="s">
        <v>173</v>
      </c>
      <c r="B36" s="75" t="s">
        <v>83</v>
      </c>
      <c r="C36" s="76" t="s">
        <v>17</v>
      </c>
      <c r="D36" s="77">
        <v>189.95</v>
      </c>
    </row>
    <row r="37" spans="1:4" s="76" customFormat="1">
      <c r="A37" s="74" t="s">
        <v>175</v>
      </c>
      <c r="B37" s="75" t="s">
        <v>176</v>
      </c>
      <c r="C37" s="76" t="s">
        <v>17</v>
      </c>
      <c r="D37" s="77">
        <v>1390</v>
      </c>
    </row>
    <row r="38" spans="1:4" s="76" customFormat="1" ht="38.25">
      <c r="A38" s="74" t="s">
        <v>174</v>
      </c>
      <c r="B38" s="75" t="s">
        <v>223</v>
      </c>
      <c r="C38" s="76" t="s">
        <v>13</v>
      </c>
      <c r="D38" s="77">
        <v>1.59</v>
      </c>
    </row>
    <row r="39" spans="1:4" ht="48">
      <c r="A39" s="74" t="s">
        <v>179</v>
      </c>
      <c r="B39" s="55" t="s">
        <v>47</v>
      </c>
      <c r="C39" s="54" t="s">
        <v>14</v>
      </c>
      <c r="D39" s="77">
        <v>78.67</v>
      </c>
    </row>
    <row r="40" spans="1:4" ht="24">
      <c r="A40" s="74" t="s">
        <v>180</v>
      </c>
      <c r="B40" s="55" t="s">
        <v>61</v>
      </c>
      <c r="C40" s="54" t="s">
        <v>17</v>
      </c>
      <c r="D40" s="77">
        <v>4.92</v>
      </c>
    </row>
    <row r="41" spans="1:4" ht="24">
      <c r="A41" s="74" t="s">
        <v>181</v>
      </c>
      <c r="B41" s="56" t="s">
        <v>62</v>
      </c>
      <c r="C41" s="49" t="s">
        <v>17</v>
      </c>
      <c r="D41" s="77">
        <v>490</v>
      </c>
    </row>
    <row r="42" spans="1:4">
      <c r="A42" s="74" t="s">
        <v>182</v>
      </c>
      <c r="B42" s="57" t="s">
        <v>48</v>
      </c>
      <c r="C42" s="49" t="s">
        <v>14</v>
      </c>
      <c r="D42" s="77">
        <v>50.95</v>
      </c>
    </row>
    <row r="43" spans="1:4">
      <c r="A43" s="74" t="s">
        <v>183</v>
      </c>
      <c r="B43" s="57" t="s">
        <v>187</v>
      </c>
      <c r="C43" s="49" t="s">
        <v>16</v>
      </c>
      <c r="D43" s="77">
        <v>0.95</v>
      </c>
    </row>
    <row r="44" spans="1:4">
      <c r="A44" s="74" t="s">
        <v>184</v>
      </c>
      <c r="B44" s="57" t="s">
        <v>49</v>
      </c>
      <c r="C44" s="49" t="s">
        <v>16</v>
      </c>
      <c r="D44" s="77">
        <v>11.78</v>
      </c>
    </row>
    <row r="45" spans="1:4">
      <c r="A45" s="74" t="s">
        <v>185</v>
      </c>
      <c r="B45" s="57" t="s">
        <v>50</v>
      </c>
      <c r="C45" s="49" t="s">
        <v>17</v>
      </c>
      <c r="D45" s="77">
        <v>529.9</v>
      </c>
    </row>
    <row r="46" spans="1:4">
      <c r="A46" s="74" t="s">
        <v>186</v>
      </c>
      <c r="B46" s="57" t="s">
        <v>51</v>
      </c>
      <c r="C46" s="49" t="s">
        <v>17</v>
      </c>
      <c r="D46" s="77">
        <v>34.49</v>
      </c>
    </row>
    <row r="47" spans="1:4">
      <c r="A47" s="74" t="s">
        <v>188</v>
      </c>
      <c r="B47" s="57" t="s">
        <v>58</v>
      </c>
      <c r="C47" s="49" t="s">
        <v>17</v>
      </c>
      <c r="D47" s="77">
        <v>99.9</v>
      </c>
    </row>
    <row r="48" spans="1:4">
      <c r="A48" s="74" t="s">
        <v>189</v>
      </c>
      <c r="B48" s="57" t="s">
        <v>66</v>
      </c>
      <c r="C48" s="49" t="s">
        <v>17</v>
      </c>
      <c r="D48" s="77">
        <v>83.44</v>
      </c>
    </row>
    <row r="49" spans="1:4">
      <c r="A49" s="74" t="s">
        <v>190</v>
      </c>
      <c r="B49" s="57" t="s">
        <v>37</v>
      </c>
      <c r="C49" s="49" t="s">
        <v>17</v>
      </c>
      <c r="D49" s="77">
        <v>13.49</v>
      </c>
    </row>
    <row r="50" spans="1:4">
      <c r="A50" s="74" t="s">
        <v>191</v>
      </c>
      <c r="B50" s="57" t="s">
        <v>67</v>
      </c>
      <c r="C50" s="49" t="s">
        <v>21</v>
      </c>
      <c r="D50" s="77">
        <v>15.99</v>
      </c>
    </row>
    <row r="51" spans="1:4">
      <c r="A51" s="74" t="s">
        <v>192</v>
      </c>
      <c r="B51" s="57" t="s">
        <v>52</v>
      </c>
      <c r="C51" s="49" t="s">
        <v>17</v>
      </c>
      <c r="D51" s="77">
        <v>62.9</v>
      </c>
    </row>
    <row r="52" spans="1:4">
      <c r="A52" s="74" t="s">
        <v>193</v>
      </c>
      <c r="B52" s="57" t="s">
        <v>53</v>
      </c>
      <c r="C52" s="49" t="s">
        <v>17</v>
      </c>
      <c r="D52" s="77">
        <v>79.900000000000006</v>
      </c>
    </row>
    <row r="53" spans="1:4">
      <c r="A53" s="74" t="s">
        <v>194</v>
      </c>
      <c r="B53" s="57" t="s">
        <v>68</v>
      </c>
      <c r="C53" s="49" t="s">
        <v>17</v>
      </c>
      <c r="D53" s="77">
        <v>87.49</v>
      </c>
    </row>
    <row r="54" spans="1:4">
      <c r="A54" s="74" t="s">
        <v>195</v>
      </c>
      <c r="B54" s="57" t="s">
        <v>69</v>
      </c>
      <c r="C54" s="49" t="s">
        <v>17</v>
      </c>
      <c r="D54" s="77">
        <v>83.9</v>
      </c>
    </row>
    <row r="55" spans="1:4">
      <c r="A55" s="74" t="s">
        <v>196</v>
      </c>
      <c r="B55" s="57" t="s">
        <v>70</v>
      </c>
      <c r="C55" s="49" t="s">
        <v>17</v>
      </c>
      <c r="D55" s="77">
        <v>46.99</v>
      </c>
    </row>
    <row r="56" spans="1:4">
      <c r="A56" s="74" t="s">
        <v>197</v>
      </c>
      <c r="B56" s="57" t="s">
        <v>54</v>
      </c>
      <c r="C56" s="49" t="s">
        <v>14</v>
      </c>
      <c r="D56" s="77">
        <v>150</v>
      </c>
    </row>
    <row r="57" spans="1:4">
      <c r="A57" s="74" t="s">
        <v>198</v>
      </c>
      <c r="B57" s="57" t="s">
        <v>55</v>
      </c>
      <c r="C57" s="49" t="s">
        <v>14</v>
      </c>
      <c r="D57" s="77">
        <v>200</v>
      </c>
    </row>
    <row r="58" spans="1:4">
      <c r="A58" s="74" t="s">
        <v>199</v>
      </c>
      <c r="B58" s="57" t="s">
        <v>56</v>
      </c>
      <c r="C58" s="49" t="s">
        <v>14</v>
      </c>
      <c r="D58" s="77">
        <v>200</v>
      </c>
    </row>
    <row r="59" spans="1:4">
      <c r="A59" s="71" t="s">
        <v>200</v>
      </c>
      <c r="B59" s="50" t="s">
        <v>57</v>
      </c>
      <c r="C59" s="49" t="s">
        <v>36</v>
      </c>
      <c r="D59" s="77">
        <v>15</v>
      </c>
    </row>
    <row r="60" spans="1:4">
      <c r="A60" s="71" t="s">
        <v>201</v>
      </c>
      <c r="B60" s="59" t="s">
        <v>64</v>
      </c>
      <c r="C60" s="49" t="s">
        <v>40</v>
      </c>
      <c r="D60" s="77">
        <v>20</v>
      </c>
    </row>
    <row r="61" spans="1:4">
      <c r="A61" s="71" t="s">
        <v>202</v>
      </c>
      <c r="B61" s="59" t="s">
        <v>65</v>
      </c>
      <c r="C61" s="49" t="s">
        <v>17</v>
      </c>
      <c r="D61" s="77">
        <v>12050</v>
      </c>
    </row>
    <row r="62" spans="1:4" ht="24">
      <c r="A62" s="71" t="s">
        <v>203</v>
      </c>
      <c r="B62" s="100" t="s">
        <v>59</v>
      </c>
      <c r="C62" s="49" t="s">
        <v>17</v>
      </c>
      <c r="D62" s="77">
        <v>10600</v>
      </c>
    </row>
    <row r="63" spans="1:4">
      <c r="A63" s="71" t="s">
        <v>204</v>
      </c>
      <c r="B63" s="60" t="s">
        <v>63</v>
      </c>
      <c r="C63" s="49" t="s">
        <v>17</v>
      </c>
      <c r="D63" s="77">
        <v>62.95</v>
      </c>
    </row>
    <row r="64" spans="1:4">
      <c r="A64" s="71" t="s">
        <v>205</v>
      </c>
      <c r="B64" s="57" t="s">
        <v>71</v>
      </c>
      <c r="C64" s="49" t="s">
        <v>14</v>
      </c>
      <c r="D64" s="77">
        <v>125</v>
      </c>
    </row>
    <row r="65" spans="1:4" ht="24">
      <c r="A65" s="71" t="s">
        <v>206</v>
      </c>
      <c r="B65" s="50" t="s">
        <v>72</v>
      </c>
      <c r="C65" s="58" t="s">
        <v>17</v>
      </c>
      <c r="D65" s="77">
        <v>799</v>
      </c>
    </row>
    <row r="66" spans="1:4">
      <c r="A66" s="71" t="s">
        <v>207</v>
      </c>
      <c r="B66" s="50" t="s">
        <v>73</v>
      </c>
      <c r="C66" s="58" t="s">
        <v>17</v>
      </c>
      <c r="D66" s="77">
        <v>59.9</v>
      </c>
    </row>
    <row r="67" spans="1:4">
      <c r="A67" s="71" t="s">
        <v>208</v>
      </c>
      <c r="B67" s="50" t="s">
        <v>74</v>
      </c>
      <c r="C67" s="58" t="s">
        <v>17</v>
      </c>
      <c r="D67" s="77">
        <v>5.49</v>
      </c>
    </row>
    <row r="68" spans="1:4">
      <c r="A68" s="71" t="s">
        <v>209</v>
      </c>
      <c r="B68" s="50" t="s">
        <v>75</v>
      </c>
      <c r="C68" s="58" t="s">
        <v>17</v>
      </c>
      <c r="D68" s="77">
        <v>139</v>
      </c>
    </row>
    <row r="69" spans="1:4">
      <c r="A69" s="71" t="s">
        <v>210</v>
      </c>
      <c r="B69" s="50" t="s">
        <v>76</v>
      </c>
      <c r="C69" s="58" t="s">
        <v>17</v>
      </c>
      <c r="D69" s="77">
        <v>32.99</v>
      </c>
    </row>
    <row r="70" spans="1:4">
      <c r="A70" s="71" t="s">
        <v>211</v>
      </c>
      <c r="B70" s="51" t="s">
        <v>96</v>
      </c>
      <c r="C70" s="49" t="s">
        <v>13</v>
      </c>
      <c r="D70" s="77">
        <v>54.99</v>
      </c>
    </row>
    <row r="71" spans="1:4">
      <c r="A71" s="71" t="s">
        <v>212</v>
      </c>
      <c r="B71" s="51" t="s">
        <v>97</v>
      </c>
      <c r="C71" s="49" t="s">
        <v>13</v>
      </c>
      <c r="D71" s="77">
        <v>62.49</v>
      </c>
    </row>
    <row r="72" spans="1:4">
      <c r="A72" s="71" t="s">
        <v>213</v>
      </c>
      <c r="B72" s="51" t="s">
        <v>77</v>
      </c>
      <c r="C72" s="49" t="s">
        <v>17</v>
      </c>
      <c r="D72" s="77">
        <v>42.49</v>
      </c>
    </row>
    <row r="73" spans="1:4">
      <c r="A73" s="71" t="s">
        <v>214</v>
      </c>
      <c r="B73" s="51" t="s">
        <v>78</v>
      </c>
      <c r="C73" s="49" t="s">
        <v>17</v>
      </c>
      <c r="D73" s="77">
        <v>39.950000000000003</v>
      </c>
    </row>
    <row r="74" spans="1:4">
      <c r="A74" s="71" t="s">
        <v>215</v>
      </c>
      <c r="B74" s="51" t="s">
        <v>79</v>
      </c>
      <c r="C74" s="49" t="s">
        <v>17</v>
      </c>
      <c r="D74" s="77">
        <v>3.39</v>
      </c>
    </row>
    <row r="75" spans="1:4">
      <c r="A75" s="71" t="s">
        <v>216</v>
      </c>
      <c r="B75" s="51" t="s">
        <v>80</v>
      </c>
      <c r="C75" s="49" t="s">
        <v>17</v>
      </c>
      <c r="D75" s="77">
        <v>22.49</v>
      </c>
    </row>
    <row r="76" spans="1:4" ht="24">
      <c r="A76" s="71" t="s">
        <v>217</v>
      </c>
      <c r="B76" s="51" t="s">
        <v>87</v>
      </c>
      <c r="C76" s="49" t="s">
        <v>17</v>
      </c>
      <c r="D76" s="77">
        <v>5860</v>
      </c>
    </row>
    <row r="77" spans="1:4">
      <c r="A77" s="71" t="s">
        <v>218</v>
      </c>
      <c r="B77" s="51" t="s">
        <v>91</v>
      </c>
      <c r="C77" s="49" t="s">
        <v>17</v>
      </c>
      <c r="D77" s="77">
        <v>126</v>
      </c>
    </row>
    <row r="78" spans="1:4">
      <c r="A78" s="71" t="s">
        <v>219</v>
      </c>
      <c r="B78" s="51" t="s">
        <v>92</v>
      </c>
      <c r="C78" s="49" t="s">
        <v>17</v>
      </c>
      <c r="D78" s="77">
        <v>126</v>
      </c>
    </row>
    <row r="79" spans="1:4">
      <c r="A79" s="71" t="s">
        <v>220</v>
      </c>
      <c r="B79" s="51" t="s">
        <v>107</v>
      </c>
      <c r="C79" s="49" t="s">
        <v>17</v>
      </c>
      <c r="D79" s="77">
        <v>5880</v>
      </c>
    </row>
    <row r="80" spans="1:4">
      <c r="A80" s="71" t="s">
        <v>221</v>
      </c>
      <c r="B80" s="68" t="s">
        <v>89</v>
      </c>
      <c r="C80" s="69" t="s">
        <v>109</v>
      </c>
    </row>
    <row r="81" spans="1:3" ht="24">
      <c r="A81" s="71" t="s">
        <v>222</v>
      </c>
      <c r="B81" s="68" t="s">
        <v>90</v>
      </c>
      <c r="C81" s="69" t="s">
        <v>109</v>
      </c>
    </row>
  </sheetData>
  <pageMargins left="0.78740157499999996" right="0.78740157499999996" top="0.984251969" bottom="0.984251969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W50"/>
  <sheetViews>
    <sheetView topLeftCell="A12" zoomScaleNormal="100" zoomScaleSheetLayoutView="80" workbookViewId="0">
      <selection activeCell="R12" sqref="R12"/>
    </sheetView>
  </sheetViews>
  <sheetFormatPr defaultColWidth="8.85546875" defaultRowHeight="15"/>
  <cols>
    <col min="1" max="1" width="8.85546875" style="4"/>
    <col min="2" max="2" width="6.7109375" style="4" customWidth="1"/>
    <col min="3" max="3" width="14.5703125" style="6" customWidth="1"/>
    <col min="4" max="4" width="12.28515625" style="4" customWidth="1"/>
    <col min="5" max="5" width="63.28515625" style="73" customWidth="1"/>
    <col min="6" max="6" width="8.42578125" style="4" customWidth="1"/>
    <col min="7" max="7" width="10.5703125" style="32" bestFit="1" customWidth="1"/>
    <col min="8" max="8" width="16.42578125" style="33" customWidth="1"/>
    <col min="9" max="17" width="0" style="33" hidden="1" customWidth="1"/>
    <col min="18" max="18" width="17.28515625" style="33" bestFit="1" customWidth="1"/>
    <col min="19" max="19" width="12.7109375" style="4" customWidth="1"/>
    <col min="20" max="21" width="8.85546875" style="4" hidden="1" customWidth="1"/>
    <col min="22" max="22" width="10.140625" style="5" customWidth="1"/>
    <col min="23" max="23" width="15.140625" style="5" customWidth="1"/>
    <col min="24" max="24" width="8.85546875" style="4" customWidth="1"/>
    <col min="25" max="25" width="14.140625" style="4" customWidth="1"/>
    <col min="26" max="27" width="8.85546875" style="4" customWidth="1"/>
    <col min="28" max="28" width="9.85546875" style="4" customWidth="1"/>
    <col min="29" max="29" width="10.5703125" style="4" customWidth="1"/>
    <col min="30" max="30" width="11.42578125" style="4" customWidth="1"/>
    <col min="31" max="16384" width="8.85546875" style="4"/>
  </cols>
  <sheetData>
    <row r="1" spans="1:23" ht="75" customHeight="1">
      <c r="B1" s="195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7"/>
    </row>
    <row r="2" spans="1:23" s="21" customFormat="1" ht="12">
      <c r="B2" s="198" t="s">
        <v>363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200"/>
      <c r="V2" s="22"/>
      <c r="W2" s="22"/>
    </row>
    <row r="3" spans="1:23" s="21" customFormat="1" ht="12">
      <c r="B3" s="1" t="s">
        <v>0</v>
      </c>
      <c r="C3" s="201"/>
      <c r="D3" s="201"/>
      <c r="E3" s="201"/>
      <c r="F3" s="201"/>
      <c r="G3" s="156" t="s">
        <v>362</v>
      </c>
      <c r="H3" s="157">
        <f>'5_BDI  (DESONERADO)'!C28</f>
        <v>0.28239999999999998</v>
      </c>
      <c r="I3" s="120"/>
      <c r="J3" s="120"/>
      <c r="K3" s="120"/>
      <c r="L3" s="120"/>
      <c r="M3" s="120"/>
      <c r="N3" s="120"/>
      <c r="O3" s="120"/>
      <c r="P3" s="120"/>
      <c r="Q3" s="120"/>
      <c r="R3" s="121"/>
      <c r="V3" s="22"/>
      <c r="W3" s="22"/>
    </row>
    <row r="4" spans="1:23" s="21" customFormat="1" ht="12">
      <c r="B4" s="1" t="s">
        <v>366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4"/>
      <c r="V4" s="22"/>
      <c r="W4" s="22"/>
    </row>
    <row r="5" spans="1:23" s="21" customFormat="1" ht="12"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V5" s="22"/>
      <c r="W5" s="22"/>
    </row>
    <row r="6" spans="1:23" s="21" customFormat="1" ht="21.75" customHeight="1">
      <c r="B6" s="213" t="s">
        <v>243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V6" s="22"/>
      <c r="W6" s="22"/>
    </row>
    <row r="7" spans="1:23" s="21" customFormat="1" ht="12">
      <c r="B7" s="110"/>
      <c r="C7" s="111"/>
      <c r="D7" s="111"/>
      <c r="E7" s="111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V7" s="22"/>
      <c r="W7" s="22"/>
    </row>
    <row r="8" spans="1:23" s="25" customFormat="1" ht="12.75">
      <c r="B8" s="211" t="s">
        <v>1</v>
      </c>
      <c r="C8" s="211" t="s">
        <v>38</v>
      </c>
      <c r="D8" s="211" t="s">
        <v>2</v>
      </c>
      <c r="E8" s="211" t="s">
        <v>3</v>
      </c>
      <c r="F8" s="213" t="s">
        <v>4</v>
      </c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5"/>
      <c r="V8" s="23"/>
      <c r="W8" s="23"/>
    </row>
    <row r="9" spans="1:23" s="25" customFormat="1" ht="25.5">
      <c r="B9" s="212"/>
      <c r="C9" s="212"/>
      <c r="D9" s="212"/>
      <c r="E9" s="212"/>
      <c r="F9" s="122" t="s">
        <v>5</v>
      </c>
      <c r="G9" s="122" t="s">
        <v>6</v>
      </c>
      <c r="H9" s="122" t="s">
        <v>7</v>
      </c>
      <c r="I9" s="122"/>
      <c r="J9" s="122" t="s">
        <v>8</v>
      </c>
      <c r="K9" s="122" t="s">
        <v>9</v>
      </c>
      <c r="L9" s="122"/>
      <c r="M9" s="122"/>
      <c r="N9" s="122"/>
      <c r="O9" s="122" t="s">
        <v>6</v>
      </c>
      <c r="P9" s="122" t="s">
        <v>9</v>
      </c>
      <c r="Q9" s="122" t="s">
        <v>10</v>
      </c>
      <c r="R9" s="122" t="s">
        <v>9</v>
      </c>
      <c r="V9" s="23"/>
      <c r="W9" s="23"/>
    </row>
    <row r="10" spans="1:23" s="25" customFormat="1" ht="12">
      <c r="B10" s="207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9"/>
      <c r="V10" s="23"/>
      <c r="W10" s="23"/>
    </row>
    <row r="11" spans="1:23" s="25" customFormat="1" ht="12">
      <c r="B11" s="14" t="s">
        <v>11</v>
      </c>
      <c r="C11" s="9"/>
      <c r="D11" s="10"/>
      <c r="E11" s="67" t="s">
        <v>278</v>
      </c>
      <c r="F11" s="11"/>
      <c r="G11" s="106"/>
      <c r="H11" s="128"/>
      <c r="I11" s="17"/>
      <c r="J11" s="16"/>
      <c r="K11" s="16"/>
      <c r="L11" s="16"/>
      <c r="M11" s="16"/>
      <c r="N11" s="16"/>
      <c r="O11" s="27"/>
      <c r="P11" s="16"/>
      <c r="Q11" s="29"/>
      <c r="R11" s="26"/>
      <c r="V11" s="23"/>
      <c r="W11" s="23"/>
    </row>
    <row r="12" spans="1:23" s="25" customFormat="1" ht="24">
      <c r="B12" s="12" t="s">
        <v>88</v>
      </c>
      <c r="C12" s="127" t="s">
        <v>279</v>
      </c>
      <c r="D12" s="13" t="s">
        <v>12</v>
      </c>
      <c r="E12" s="65" t="s">
        <v>29</v>
      </c>
      <c r="F12" s="127" t="s">
        <v>19</v>
      </c>
      <c r="G12" s="138">
        <v>24</v>
      </c>
      <c r="H12" s="159">
        <v>116.87</v>
      </c>
      <c r="I12" s="34"/>
      <c r="J12" s="34"/>
      <c r="K12" s="34"/>
      <c r="L12" s="27"/>
      <c r="M12" s="27"/>
      <c r="N12" s="27"/>
      <c r="O12" s="34"/>
      <c r="P12" s="34"/>
      <c r="Q12" s="34"/>
      <c r="R12" s="34">
        <f>G12*H12</f>
        <v>2804.88</v>
      </c>
      <c r="S12" s="193">
        <f>R12/$R$47</f>
        <v>4.9581147502953969E-2</v>
      </c>
      <c r="V12" s="23"/>
      <c r="W12" s="23"/>
    </row>
    <row r="13" spans="1:23" s="25" customFormat="1">
      <c r="B13" s="12" t="s">
        <v>242</v>
      </c>
      <c r="C13" s="127" t="s">
        <v>281</v>
      </c>
      <c r="D13" s="13" t="s">
        <v>12</v>
      </c>
      <c r="E13" s="65" t="s">
        <v>30</v>
      </c>
      <c r="F13" s="127" t="s">
        <v>20</v>
      </c>
      <c r="G13" s="138">
        <v>1</v>
      </c>
      <c r="H13" s="129">
        <v>5256.98</v>
      </c>
      <c r="I13" s="34"/>
      <c r="J13" s="34"/>
      <c r="K13" s="34"/>
      <c r="L13" s="27"/>
      <c r="M13" s="27"/>
      <c r="N13" s="27"/>
      <c r="O13" s="34"/>
      <c r="P13" s="34"/>
      <c r="Q13" s="34"/>
      <c r="R13" s="34">
        <f>G13*H13</f>
        <v>5256.98</v>
      </c>
      <c r="S13" s="193">
        <f>R13/$R$47</f>
        <v>9.2926293032172119E-2</v>
      </c>
      <c r="V13" s="23"/>
      <c r="W13" s="23"/>
    </row>
    <row r="14" spans="1:23" s="25" customFormat="1" ht="12">
      <c r="B14" s="202" t="s">
        <v>280</v>
      </c>
      <c r="C14" s="202"/>
      <c r="D14" s="202"/>
      <c r="E14" s="202"/>
      <c r="F14" s="202"/>
      <c r="G14" s="202"/>
      <c r="H14" s="202"/>
      <c r="I14" s="19"/>
      <c r="J14" s="19"/>
      <c r="K14" s="19"/>
      <c r="L14" s="19"/>
      <c r="M14" s="19"/>
      <c r="N14" s="19"/>
      <c r="O14" s="19"/>
      <c r="P14" s="19"/>
      <c r="Q14" s="19"/>
      <c r="R14" s="18">
        <f>SUM(R12:R13)</f>
        <v>8061.86</v>
      </c>
      <c r="S14" s="193">
        <f t="shared" ref="S14:S47" si="0">R14/$R$47</f>
        <v>0.1425074405351261</v>
      </c>
      <c r="V14" s="23"/>
      <c r="W14" s="23"/>
    </row>
    <row r="15" spans="1:23" s="25" customFormat="1" ht="12">
      <c r="B15" s="14" t="s">
        <v>224</v>
      </c>
      <c r="C15" s="9"/>
      <c r="D15" s="10"/>
      <c r="E15" s="67" t="s">
        <v>226</v>
      </c>
      <c r="F15" s="11"/>
      <c r="G15" s="106"/>
      <c r="H15" s="17"/>
      <c r="I15" s="17"/>
      <c r="J15" s="16"/>
      <c r="K15" s="16"/>
      <c r="L15" s="16"/>
      <c r="M15" s="16"/>
      <c r="N15" s="16"/>
      <c r="O15" s="27"/>
      <c r="P15" s="16"/>
      <c r="Q15" s="29"/>
      <c r="R15" s="26"/>
      <c r="S15" s="193">
        <f t="shared" si="0"/>
        <v>0</v>
      </c>
      <c r="V15" s="23"/>
      <c r="W15" s="23"/>
    </row>
    <row r="16" spans="1:23" s="25" customFormat="1" ht="12">
      <c r="A16" s="25" t="s">
        <v>108</v>
      </c>
      <c r="B16" s="12" t="s">
        <v>227</v>
      </c>
      <c r="C16" s="8" t="str">
        <f>'3_COMPOSIÇÕES TOTAIS'!C34</f>
        <v>COMP003</v>
      </c>
      <c r="D16" s="13" t="s">
        <v>12</v>
      </c>
      <c r="E16" s="65" t="str">
        <f>'3_COMPOSIÇÕES TOTAIS'!D34</f>
        <v xml:space="preserve">REGULARIZAÇÃO DE SUPERFÍCIE </v>
      </c>
      <c r="F16" s="3" t="str">
        <f>'3_COMPOSIÇÕES TOTAIS'!E34</f>
        <v>M2</v>
      </c>
      <c r="G16" s="138">
        <v>1540</v>
      </c>
      <c r="H16" s="130">
        <f>'3_COMPOSIÇÕES TOTAIS'!H34</f>
        <v>21.46</v>
      </c>
      <c r="I16" s="34"/>
      <c r="J16" s="34"/>
      <c r="K16" s="34"/>
      <c r="L16" s="27"/>
      <c r="M16" s="27"/>
      <c r="N16" s="27"/>
      <c r="O16" s="34"/>
      <c r="P16" s="34"/>
      <c r="Q16" s="34"/>
      <c r="R16" s="34">
        <f>G16*H16</f>
        <v>33048.400000000001</v>
      </c>
      <c r="S16" s="193">
        <f t="shared" si="0"/>
        <v>0.58418812752653371</v>
      </c>
      <c r="V16" s="23"/>
      <c r="W16" s="23"/>
    </row>
    <row r="17" spans="1:23" s="25" customFormat="1" ht="24">
      <c r="A17" s="25" t="s">
        <v>108</v>
      </c>
      <c r="B17" s="12" t="s">
        <v>228</v>
      </c>
      <c r="C17" s="8" t="s">
        <v>250</v>
      </c>
      <c r="D17" s="13" t="s">
        <v>12</v>
      </c>
      <c r="E17" s="65" t="s">
        <v>230</v>
      </c>
      <c r="F17" s="3" t="s">
        <v>14</v>
      </c>
      <c r="G17" s="138">
        <f>G16</f>
        <v>1540</v>
      </c>
      <c r="H17" s="130">
        <v>2.41</v>
      </c>
      <c r="I17" s="34"/>
      <c r="J17" s="34"/>
      <c r="K17" s="34"/>
      <c r="L17" s="27"/>
      <c r="M17" s="27"/>
      <c r="N17" s="27"/>
      <c r="O17" s="34"/>
      <c r="P17" s="34"/>
      <c r="Q17" s="34"/>
      <c r="R17" s="34">
        <f>G17*H17</f>
        <v>3711.4</v>
      </c>
      <c r="S17" s="193">
        <f t="shared" si="0"/>
        <v>6.560547005307299E-2</v>
      </c>
      <c r="V17" s="23"/>
      <c r="W17" s="23"/>
    </row>
    <row r="18" spans="1:23" s="25" customFormat="1" ht="12">
      <c r="B18" s="202" t="s">
        <v>280</v>
      </c>
      <c r="C18" s="202"/>
      <c r="D18" s="202"/>
      <c r="E18" s="202"/>
      <c r="F18" s="202"/>
      <c r="G18" s="202"/>
      <c r="H18" s="202"/>
      <c r="I18" s="19"/>
      <c r="J18" s="19"/>
      <c r="K18" s="19"/>
      <c r="L18" s="19"/>
      <c r="M18" s="19"/>
      <c r="N18" s="19"/>
      <c r="O18" s="19"/>
      <c r="P18" s="19"/>
      <c r="Q18" s="19"/>
      <c r="R18" s="18">
        <f>SUM(R16:R17)</f>
        <v>36759.800000000003</v>
      </c>
      <c r="S18" s="193">
        <f t="shared" si="0"/>
        <v>0.64979359757960675</v>
      </c>
      <c r="V18" s="23"/>
      <c r="W18" s="23"/>
    </row>
    <row r="19" spans="1:23" s="25" customFormat="1" ht="12" customHeight="1">
      <c r="B19" s="123" t="s">
        <v>225</v>
      </c>
      <c r="C19" s="134"/>
      <c r="D19" s="134"/>
      <c r="E19" s="134" t="s">
        <v>245</v>
      </c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6"/>
      <c r="S19" s="193">
        <f t="shared" si="0"/>
        <v>0</v>
      </c>
      <c r="V19" s="23"/>
      <c r="W19" s="23"/>
    </row>
    <row r="20" spans="1:23" s="25" customFormat="1" ht="12">
      <c r="B20" s="14"/>
      <c r="C20" s="9"/>
      <c r="D20" s="10"/>
      <c r="E20" s="67" t="s">
        <v>233</v>
      </c>
      <c r="F20" s="11"/>
      <c r="G20" s="106"/>
      <c r="H20" s="17"/>
      <c r="I20" s="17"/>
      <c r="J20" s="16"/>
      <c r="K20" s="16"/>
      <c r="L20" s="16"/>
      <c r="M20" s="16"/>
      <c r="N20" s="16"/>
      <c r="O20" s="27"/>
      <c r="P20" s="16"/>
      <c r="Q20" s="29"/>
      <c r="R20" s="26"/>
      <c r="S20" s="193">
        <f t="shared" si="0"/>
        <v>0</v>
      </c>
      <c r="V20" s="23"/>
      <c r="W20" s="23"/>
    </row>
    <row r="21" spans="1:23" s="25" customFormat="1" ht="24">
      <c r="B21" s="12" t="s">
        <v>235</v>
      </c>
      <c r="C21" s="8">
        <v>96526</v>
      </c>
      <c r="D21" s="13" t="s">
        <v>12</v>
      </c>
      <c r="E21" s="65" t="s">
        <v>249</v>
      </c>
      <c r="F21" s="3" t="s">
        <v>15</v>
      </c>
      <c r="G21" s="138">
        <f>60*(0.5*0.5*0.6)</f>
        <v>9</v>
      </c>
      <c r="H21" s="130">
        <v>190.65</v>
      </c>
      <c r="I21" s="34"/>
      <c r="J21" s="34"/>
      <c r="K21" s="34"/>
      <c r="L21" s="27"/>
      <c r="M21" s="27"/>
      <c r="N21" s="27"/>
      <c r="O21" s="34"/>
      <c r="P21" s="34"/>
      <c r="Q21" s="34"/>
      <c r="R21" s="34">
        <f>G21*H21</f>
        <v>1715.8500000000001</v>
      </c>
      <c r="S21" s="193">
        <f t="shared" si="0"/>
        <v>3.0330642288776549E-2</v>
      </c>
      <c r="V21" s="23"/>
      <c r="W21" s="23"/>
    </row>
    <row r="22" spans="1:23" s="25" customFormat="1" ht="36">
      <c r="A22" s="25" t="s">
        <v>108</v>
      </c>
      <c r="B22" s="12" t="s">
        <v>229</v>
      </c>
      <c r="C22" s="8" t="str">
        <f>'3_COMPOSIÇÕES TOTAIS'!C3</f>
        <v>COMP001</v>
      </c>
      <c r="D22" s="13" t="s">
        <v>12</v>
      </c>
      <c r="E22" s="65" t="s">
        <v>251</v>
      </c>
      <c r="F22" s="3" t="s">
        <v>13</v>
      </c>
      <c r="G22" s="138">
        <v>162</v>
      </c>
      <c r="H22" s="130">
        <f>'3_COMPOSIÇÕES TOTAIS'!H3</f>
        <v>22.23</v>
      </c>
      <c r="I22" s="34"/>
      <c r="J22" s="34"/>
      <c r="K22" s="34"/>
      <c r="L22" s="27"/>
      <c r="M22" s="27"/>
      <c r="N22" s="27"/>
      <c r="O22" s="34"/>
      <c r="P22" s="34"/>
      <c r="Q22" s="34"/>
      <c r="R22" s="34">
        <f t="shared" ref="R22" si="1">G22*H22</f>
        <v>3601.26</v>
      </c>
      <c r="S22" s="193">
        <f t="shared" si="0"/>
        <v>6.3658553398536835E-2</v>
      </c>
      <c r="V22" s="23"/>
      <c r="W22" s="23"/>
    </row>
    <row r="23" spans="1:23" s="25" customFormat="1" ht="12">
      <c r="A23" s="25" t="s">
        <v>108</v>
      </c>
      <c r="B23" s="12" t="s">
        <v>313</v>
      </c>
      <c r="C23" s="8" t="s">
        <v>255</v>
      </c>
      <c r="D23" s="13" t="s">
        <v>12</v>
      </c>
      <c r="E23" s="65" t="s">
        <v>256</v>
      </c>
      <c r="F23" s="3" t="s">
        <v>15</v>
      </c>
      <c r="G23" s="138">
        <f>G21-(0.02*60)</f>
        <v>7.8</v>
      </c>
      <c r="H23" s="130">
        <v>20.6</v>
      </c>
      <c r="I23" s="34"/>
      <c r="J23" s="34"/>
      <c r="K23" s="34"/>
      <c r="L23" s="27"/>
      <c r="M23" s="27"/>
      <c r="N23" s="27"/>
      <c r="O23" s="34"/>
      <c r="P23" s="34"/>
      <c r="Q23" s="34"/>
      <c r="R23" s="34">
        <f t="shared" ref="R23" si="2">G23*H23</f>
        <v>160.68</v>
      </c>
      <c r="S23" s="193">
        <f t="shared" si="0"/>
        <v>2.8402993285896881E-3</v>
      </c>
      <c r="V23" s="23"/>
      <c r="W23" s="23"/>
    </row>
    <row r="24" spans="1:23" s="25" customFormat="1" ht="12">
      <c r="B24" s="202" t="s">
        <v>280</v>
      </c>
      <c r="C24" s="202"/>
      <c r="D24" s="202"/>
      <c r="E24" s="202"/>
      <c r="F24" s="202"/>
      <c r="G24" s="202"/>
      <c r="H24" s="202"/>
      <c r="I24" s="19"/>
      <c r="J24" s="19"/>
      <c r="K24" s="19"/>
      <c r="L24" s="19"/>
      <c r="M24" s="19"/>
      <c r="N24" s="19"/>
      <c r="O24" s="19"/>
      <c r="P24" s="19"/>
      <c r="Q24" s="19"/>
      <c r="R24" s="18">
        <f>SUM(R21:R23)</f>
        <v>5477.7900000000009</v>
      </c>
      <c r="S24" s="193">
        <f t="shared" si="0"/>
        <v>9.6829495015903086E-2</v>
      </c>
      <c r="V24" s="23"/>
      <c r="W24" s="23"/>
    </row>
    <row r="25" spans="1:23" s="25" customFormat="1" ht="12" customHeight="1">
      <c r="B25" s="123" t="s">
        <v>312</v>
      </c>
      <c r="C25" s="134"/>
      <c r="D25" s="134"/>
      <c r="E25" s="134" t="s">
        <v>257</v>
      </c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6"/>
      <c r="S25" s="193">
        <f t="shared" si="0"/>
        <v>0</v>
      </c>
      <c r="V25" s="23"/>
      <c r="W25" s="23"/>
    </row>
    <row r="26" spans="1:23" s="25" customFormat="1" ht="24">
      <c r="A26" s="25" t="s">
        <v>108</v>
      </c>
      <c r="B26" s="12" t="s">
        <v>246</v>
      </c>
      <c r="C26" s="8" t="s">
        <v>234</v>
      </c>
      <c r="D26" s="13" t="s">
        <v>12</v>
      </c>
      <c r="E26" s="65" t="s">
        <v>258</v>
      </c>
      <c r="F26" s="3" t="s">
        <v>17</v>
      </c>
      <c r="G26" s="138">
        <v>2</v>
      </c>
      <c r="H26" s="130">
        <f>'3_COMPOSIÇÕES TOTAIS'!H16</f>
        <v>559.45000000000005</v>
      </c>
      <c r="I26" s="34"/>
      <c r="J26" s="34"/>
      <c r="K26" s="34"/>
      <c r="L26" s="27"/>
      <c r="M26" s="27"/>
      <c r="N26" s="27"/>
      <c r="O26" s="34"/>
      <c r="P26" s="34"/>
      <c r="Q26" s="34"/>
      <c r="R26" s="34">
        <f>G26*H26</f>
        <v>1118.9000000000001</v>
      </c>
      <c r="S26" s="193">
        <f t="shared" si="0"/>
        <v>1.9778509576543452E-2</v>
      </c>
      <c r="V26" s="23"/>
      <c r="W26" s="23"/>
    </row>
    <row r="27" spans="1:23" s="25" customFormat="1" ht="12">
      <c r="A27" s="25" t="s">
        <v>108</v>
      </c>
      <c r="B27" s="12" t="s">
        <v>247</v>
      </c>
      <c r="C27" s="8" t="str">
        <f>'3_COMPOSIÇÕES TOTAIS'!C51</f>
        <v>COMP004</v>
      </c>
      <c r="D27" s="13" t="s">
        <v>12</v>
      </c>
      <c r="E27" s="65" t="str">
        <f>'3_COMPOSIÇÕES TOTAIS'!D51</f>
        <v xml:space="preserve">INSTALAÇÃO DE TUBO PVC </v>
      </c>
      <c r="F27" s="3" t="str">
        <f>'3_COMPOSIÇÕES TOTAIS'!E51</f>
        <v>M</v>
      </c>
      <c r="G27" s="138">
        <v>234.24</v>
      </c>
      <c r="H27" s="130">
        <f>'3_COMPOSIÇÕES TOTAIS'!H51</f>
        <v>3.27</v>
      </c>
      <c r="I27" s="34"/>
      <c r="J27" s="34"/>
      <c r="K27" s="34"/>
      <c r="L27" s="27"/>
      <c r="M27" s="27"/>
      <c r="N27" s="27"/>
      <c r="O27" s="34"/>
      <c r="P27" s="34"/>
      <c r="Q27" s="34"/>
      <c r="R27" s="34">
        <f t="shared" ref="R27" si="3">G27*H27</f>
        <v>765.96480000000008</v>
      </c>
      <c r="S27" s="193">
        <f t="shared" si="0"/>
        <v>1.3539764172039673E-2</v>
      </c>
      <c r="V27" s="23"/>
      <c r="W27" s="23"/>
    </row>
    <row r="28" spans="1:23" s="25" customFormat="1" ht="12">
      <c r="A28" s="25" t="s">
        <v>108</v>
      </c>
      <c r="B28" s="12" t="s">
        <v>248</v>
      </c>
      <c r="C28" s="8" t="str">
        <f>'3_COMPOSIÇÕES TOTAIS'!C67</f>
        <v>COMP005</v>
      </c>
      <c r="D28" s="13" t="s">
        <v>12</v>
      </c>
      <c r="E28" s="65" t="str">
        <f>'3_COMPOSIÇÕES TOTAIS'!D67</f>
        <v>INSTALAÇÃO DE CONEXÕES - BOLSA</v>
      </c>
      <c r="F28" s="3" t="s">
        <v>17</v>
      </c>
      <c r="G28" s="138">
        <v>1</v>
      </c>
      <c r="H28" s="66">
        <f>'3_COMPOSIÇÕES TOTAIS'!H67</f>
        <v>3.29</v>
      </c>
      <c r="I28" s="34"/>
      <c r="J28" s="34"/>
      <c r="K28" s="34"/>
      <c r="L28" s="27"/>
      <c r="M28" s="27"/>
      <c r="N28" s="27"/>
      <c r="O28" s="34"/>
      <c r="P28" s="34"/>
      <c r="Q28" s="34"/>
      <c r="R28" s="34">
        <f t="shared" ref="R28:R29" si="4">G28*H28</f>
        <v>3.29</v>
      </c>
      <c r="S28" s="193">
        <f t="shared" si="0"/>
        <v>5.8156489862211061E-5</v>
      </c>
      <c r="V28" s="119"/>
      <c r="W28" s="23"/>
    </row>
    <row r="29" spans="1:23" s="25" customFormat="1" ht="12">
      <c r="A29" s="25" t="s">
        <v>108</v>
      </c>
      <c r="B29" s="12" t="s">
        <v>314</v>
      </c>
      <c r="C29" s="8" t="str">
        <f>'3_COMPOSIÇÕES TOTAIS'!C83</f>
        <v>COMP006</v>
      </c>
      <c r="D29" s="13" t="s">
        <v>12</v>
      </c>
      <c r="E29" s="65" t="str">
        <f>'3_COMPOSIÇÕES TOTAIS'!D83</f>
        <v>INSTALAÇÃO DE CONEXÕES - REDUÇÃO</v>
      </c>
      <c r="F29" s="3" t="s">
        <v>17</v>
      </c>
      <c r="G29" s="138">
        <v>1</v>
      </c>
      <c r="H29" s="66">
        <f>'3_COMPOSIÇÕES TOTAIS'!H67</f>
        <v>3.29</v>
      </c>
      <c r="I29" s="34"/>
      <c r="J29" s="34"/>
      <c r="K29" s="34"/>
      <c r="L29" s="27"/>
      <c r="M29" s="27"/>
      <c r="N29" s="27"/>
      <c r="O29" s="34"/>
      <c r="P29" s="34"/>
      <c r="Q29" s="34"/>
      <c r="R29" s="34">
        <f t="shared" si="4"/>
        <v>3.29</v>
      </c>
      <c r="S29" s="193">
        <f t="shared" si="0"/>
        <v>5.8156489862211061E-5</v>
      </c>
      <c r="V29" s="23"/>
      <c r="W29" s="23"/>
    </row>
    <row r="30" spans="1:23" s="25" customFormat="1" ht="12">
      <c r="B30" s="12" t="s">
        <v>315</v>
      </c>
      <c r="C30" s="8" t="str">
        <f>'3_COMPOSIÇÕES TOTAIS'!C99</f>
        <v>COMP007</v>
      </c>
      <c r="D30" s="13" t="s">
        <v>12</v>
      </c>
      <c r="E30" s="65" t="str">
        <f>'3_COMPOSIÇÕES TOTAIS'!D99</f>
        <v>INSTALAÇÃO DE CONEXÕES - VÁLVULA DE RETENÇÃO</v>
      </c>
      <c r="F30" s="3" t="s">
        <v>17</v>
      </c>
      <c r="G30" s="138">
        <v>1</v>
      </c>
      <c r="H30" s="66">
        <f>'3_COMPOSIÇÕES TOTAIS'!H99</f>
        <v>8.27</v>
      </c>
      <c r="I30" s="34"/>
      <c r="J30" s="34"/>
      <c r="K30" s="34"/>
      <c r="L30" s="27"/>
      <c r="M30" s="27"/>
      <c r="N30" s="27"/>
      <c r="O30" s="34"/>
      <c r="P30" s="34"/>
      <c r="Q30" s="34"/>
      <c r="R30" s="34">
        <f t="shared" ref="R30:R33" si="5">G30*H30</f>
        <v>8.27</v>
      </c>
      <c r="S30" s="193">
        <f t="shared" si="0"/>
        <v>1.461866781642813E-4</v>
      </c>
      <c r="V30" s="23"/>
      <c r="W30" s="23"/>
    </row>
    <row r="31" spans="1:23" s="25" customFormat="1" ht="12">
      <c r="B31" s="12" t="s">
        <v>316</v>
      </c>
      <c r="C31" s="8" t="str">
        <f>'3_COMPOSIÇÕES TOTAIS'!C115</f>
        <v>COMP008</v>
      </c>
      <c r="D31" s="13" t="s">
        <v>12</v>
      </c>
      <c r="E31" s="65" t="str">
        <f>'3_COMPOSIÇÕES TOTAIS'!D115</f>
        <v>INSTALAÇÃO DE CONEXÕES - REGISTRO DE GAVETA BRUTO</v>
      </c>
      <c r="F31" s="3" t="s">
        <v>17</v>
      </c>
      <c r="G31" s="138">
        <v>2</v>
      </c>
      <c r="H31" s="66">
        <f>'3_COMPOSIÇÕES TOTAIS'!H115</f>
        <v>8.27</v>
      </c>
      <c r="I31" s="34"/>
      <c r="J31" s="34"/>
      <c r="K31" s="34"/>
      <c r="L31" s="27"/>
      <c r="M31" s="27"/>
      <c r="N31" s="27"/>
      <c r="O31" s="34"/>
      <c r="P31" s="34"/>
      <c r="Q31" s="34"/>
      <c r="R31" s="34">
        <f t="shared" si="5"/>
        <v>16.54</v>
      </c>
      <c r="S31" s="193">
        <f t="shared" si="0"/>
        <v>2.9237335632856259E-4</v>
      </c>
      <c r="V31" s="23"/>
      <c r="W31" s="23"/>
    </row>
    <row r="32" spans="1:23" s="25" customFormat="1" ht="12">
      <c r="B32" s="12" t="s">
        <v>317</v>
      </c>
      <c r="C32" s="8" t="str">
        <f>'3_COMPOSIÇÕES TOTAIS'!C131</f>
        <v>COMP009</v>
      </c>
      <c r="D32" s="13" t="s">
        <v>12</v>
      </c>
      <c r="E32" s="65" t="str">
        <f>'3_COMPOSIÇÕES TOTAIS'!D131</f>
        <v>INSTALAÇÃO DE CONEXÕES - TÊ FLANGEADO</v>
      </c>
      <c r="F32" s="3" t="s">
        <v>17</v>
      </c>
      <c r="G32" s="138">
        <v>10</v>
      </c>
      <c r="H32" s="66">
        <f>'3_COMPOSIÇÕES TOTAIS'!H131</f>
        <v>8.85</v>
      </c>
      <c r="I32" s="34"/>
      <c r="J32" s="34"/>
      <c r="K32" s="34"/>
      <c r="L32" s="27"/>
      <c r="M32" s="27"/>
      <c r="N32" s="27"/>
      <c r="O32" s="34"/>
      <c r="P32" s="34"/>
      <c r="Q32" s="34"/>
      <c r="R32" s="34">
        <f t="shared" si="5"/>
        <v>88.5</v>
      </c>
      <c r="S32" s="193">
        <f t="shared" si="0"/>
        <v>1.5643919005488385E-3</v>
      </c>
      <c r="V32" s="23"/>
      <c r="W32" s="23"/>
    </row>
    <row r="33" spans="2:23" s="25" customFormat="1" ht="12">
      <c r="B33" s="12" t="s">
        <v>318</v>
      </c>
      <c r="C33" s="8" t="str">
        <f>'3_COMPOSIÇÕES TOTAIS'!C147</f>
        <v>COMP010</v>
      </c>
      <c r="D33" s="13" t="s">
        <v>12</v>
      </c>
      <c r="E33" s="65" t="str">
        <f>'3_COMPOSIÇÕES TOTAIS'!D147</f>
        <v>INSTALAÇÃO DE CONEXÕES - BOLSA</v>
      </c>
      <c r="F33" s="3" t="s">
        <v>17</v>
      </c>
      <c r="G33" s="138">
        <v>3</v>
      </c>
      <c r="H33" s="66">
        <f>'3_COMPOSIÇÕES TOTAIS'!H147</f>
        <v>2.59</v>
      </c>
      <c r="I33" s="34"/>
      <c r="J33" s="34"/>
      <c r="K33" s="34"/>
      <c r="L33" s="27"/>
      <c r="M33" s="27"/>
      <c r="N33" s="27"/>
      <c r="O33" s="34"/>
      <c r="P33" s="34"/>
      <c r="Q33" s="34"/>
      <c r="R33" s="34">
        <f t="shared" si="5"/>
        <v>7.77</v>
      </c>
      <c r="S33" s="193">
        <f t="shared" si="0"/>
        <v>1.3734830584479632E-4</v>
      </c>
      <c r="V33" s="23"/>
      <c r="W33" s="23"/>
    </row>
    <row r="34" spans="2:23" s="25" customFormat="1" ht="12">
      <c r="B34" s="12" t="s">
        <v>319</v>
      </c>
      <c r="C34" s="8" t="str">
        <f>'3_COMPOSIÇÕES TOTAIS'!C163</f>
        <v>COMP011</v>
      </c>
      <c r="D34" s="13" t="s">
        <v>12</v>
      </c>
      <c r="E34" s="65" t="str">
        <f>'3_COMPOSIÇÕES TOTAIS'!D163</f>
        <v>INSTALAÇÃO DE CONEXÕES - VENTOSA</v>
      </c>
      <c r="F34" s="3" t="s">
        <v>17</v>
      </c>
      <c r="G34" s="138">
        <v>1</v>
      </c>
      <c r="H34" s="66">
        <f>'3_COMPOSIÇÕES TOTAIS'!H163</f>
        <v>2.59</v>
      </c>
      <c r="I34" s="34"/>
      <c r="J34" s="34"/>
      <c r="K34" s="34"/>
      <c r="L34" s="27"/>
      <c r="M34" s="27"/>
      <c r="N34" s="27"/>
      <c r="O34" s="34"/>
      <c r="P34" s="34"/>
      <c r="Q34" s="34"/>
      <c r="R34" s="34">
        <f t="shared" ref="R34:R37" si="6">G34*H34</f>
        <v>2.59</v>
      </c>
      <c r="S34" s="193">
        <f t="shared" si="0"/>
        <v>4.5782768614932107E-5</v>
      </c>
      <c r="V34" s="23"/>
      <c r="W34" s="23"/>
    </row>
    <row r="35" spans="2:23" s="25" customFormat="1" ht="12">
      <c r="B35" s="12" t="s">
        <v>320</v>
      </c>
      <c r="C35" s="8" t="str">
        <f>'3_COMPOSIÇÕES TOTAIS'!C179</f>
        <v>COMP012</v>
      </c>
      <c r="D35" s="13" t="s">
        <v>12</v>
      </c>
      <c r="E35" s="65" t="str">
        <f>'3_COMPOSIÇÕES TOTAIS'!D179</f>
        <v>INSTALAÇÃO DE CONEXÕES - CURVA DE 90°</v>
      </c>
      <c r="F35" s="3" t="s">
        <v>17</v>
      </c>
      <c r="G35" s="138">
        <v>1</v>
      </c>
      <c r="H35" s="66">
        <f>'3_COMPOSIÇÕES TOTAIS'!H179</f>
        <v>5.2</v>
      </c>
      <c r="I35" s="34"/>
      <c r="J35" s="34"/>
      <c r="K35" s="34"/>
      <c r="L35" s="27"/>
      <c r="M35" s="27"/>
      <c r="N35" s="27"/>
      <c r="O35" s="34"/>
      <c r="P35" s="34"/>
      <c r="Q35" s="34"/>
      <c r="R35" s="34">
        <f t="shared" si="6"/>
        <v>5.2</v>
      </c>
      <c r="S35" s="193">
        <f t="shared" si="0"/>
        <v>9.1919072122643617E-5</v>
      </c>
      <c r="V35" s="23"/>
      <c r="W35" s="23"/>
    </row>
    <row r="36" spans="2:23" s="25" customFormat="1" ht="12">
      <c r="B36" s="12" t="s">
        <v>321</v>
      </c>
      <c r="C36" s="8" t="str">
        <f>'3_COMPOSIÇÕES TOTAIS'!C195</f>
        <v>COMP013</v>
      </c>
      <c r="D36" s="13" t="s">
        <v>12</v>
      </c>
      <c r="E36" s="65" t="str">
        <f>'3_COMPOSIÇÕES TOTAIS'!D195</f>
        <v>INSTALAÇÃO DE CONEXÕES - CURVA DE 90° DEFOFO</v>
      </c>
      <c r="F36" s="3" t="s">
        <v>17</v>
      </c>
      <c r="G36" s="138">
        <v>1</v>
      </c>
      <c r="H36" s="66">
        <f>'3_COMPOSIÇÕES TOTAIS'!H195</f>
        <v>5.2</v>
      </c>
      <c r="I36" s="34"/>
      <c r="J36" s="34"/>
      <c r="K36" s="34"/>
      <c r="L36" s="27"/>
      <c r="M36" s="27"/>
      <c r="N36" s="27"/>
      <c r="O36" s="34"/>
      <c r="P36" s="34"/>
      <c r="Q36" s="34"/>
      <c r="R36" s="34">
        <f t="shared" si="6"/>
        <v>5.2</v>
      </c>
      <c r="S36" s="193">
        <f t="shared" si="0"/>
        <v>9.1919072122643617E-5</v>
      </c>
      <c r="V36" s="23"/>
      <c r="W36" s="23"/>
    </row>
    <row r="37" spans="2:23" s="25" customFormat="1" ht="12">
      <c r="B37" s="12" t="s">
        <v>322</v>
      </c>
      <c r="C37" s="8" t="str">
        <f>'3_COMPOSIÇÕES TOTAIS'!C211</f>
        <v>COMP014</v>
      </c>
      <c r="D37" s="13" t="s">
        <v>12</v>
      </c>
      <c r="E37" s="65" t="str">
        <f>'3_COMPOSIÇÕES TOTAIS'!D211</f>
        <v>INSTALAÇÃO DE CONEXÕES - REDUÇÃO DEFOFO</v>
      </c>
      <c r="F37" s="3" t="s">
        <v>17</v>
      </c>
      <c r="G37" s="138">
        <v>1</v>
      </c>
      <c r="H37" s="66">
        <f>'3_COMPOSIÇÕES TOTAIS'!H211</f>
        <v>34.370000000000005</v>
      </c>
      <c r="I37" s="34"/>
      <c r="J37" s="34"/>
      <c r="K37" s="34"/>
      <c r="L37" s="27"/>
      <c r="M37" s="27"/>
      <c r="N37" s="27"/>
      <c r="O37" s="34"/>
      <c r="P37" s="34"/>
      <c r="Q37" s="34"/>
      <c r="R37" s="34">
        <f t="shared" si="6"/>
        <v>34.370000000000005</v>
      </c>
      <c r="S37" s="193">
        <f t="shared" si="0"/>
        <v>6.0754971324139648E-4</v>
      </c>
      <c r="V37" s="23"/>
      <c r="W37" s="23"/>
    </row>
    <row r="38" spans="2:23" s="25" customFormat="1" ht="12">
      <c r="B38" s="12" t="s">
        <v>323</v>
      </c>
      <c r="C38" s="8" t="str">
        <f>'3_COMPOSIÇÕES TOTAIS'!C227</f>
        <v>COMP015</v>
      </c>
      <c r="D38" s="13" t="s">
        <v>12</v>
      </c>
      <c r="E38" s="65" t="str">
        <f>'3_COMPOSIÇÕES TOTAIS'!D227</f>
        <v>INSTALAÇÃO DE CONEXÕES - CAP</v>
      </c>
      <c r="F38" s="3" t="s">
        <v>17</v>
      </c>
      <c r="G38" s="138">
        <v>4</v>
      </c>
      <c r="H38" s="66">
        <f>'3_COMPOSIÇÕES TOTAIS'!H227</f>
        <v>2.59</v>
      </c>
      <c r="I38" s="34"/>
      <c r="J38" s="34"/>
      <c r="K38" s="34"/>
      <c r="L38" s="27"/>
      <c r="M38" s="27"/>
      <c r="N38" s="27"/>
      <c r="O38" s="34"/>
      <c r="P38" s="34"/>
      <c r="Q38" s="34"/>
      <c r="R38" s="34">
        <f t="shared" ref="R38" si="7">G38*H38</f>
        <v>10.36</v>
      </c>
      <c r="S38" s="193">
        <f t="shared" si="0"/>
        <v>1.8313107445972843E-4</v>
      </c>
      <c r="V38" s="23"/>
      <c r="W38" s="23"/>
    </row>
    <row r="39" spans="2:23" s="25" customFormat="1" ht="12">
      <c r="B39" s="202" t="s">
        <v>280</v>
      </c>
      <c r="C39" s="202"/>
      <c r="D39" s="202"/>
      <c r="E39" s="202"/>
      <c r="F39" s="202"/>
      <c r="G39" s="202"/>
      <c r="H39" s="202"/>
      <c r="I39" s="19"/>
      <c r="J39" s="19"/>
      <c r="K39" s="19"/>
      <c r="L39" s="19"/>
      <c r="M39" s="19"/>
      <c r="N39" s="19"/>
      <c r="O39" s="19"/>
      <c r="P39" s="19"/>
      <c r="Q39" s="19"/>
      <c r="R39" s="18">
        <f>SUM(R26:R38)</f>
        <v>2070.2448000000004</v>
      </c>
      <c r="S39" s="193">
        <f t="shared" si="0"/>
        <v>3.6595188669755377E-2</v>
      </c>
      <c r="V39" s="23"/>
      <c r="W39" s="23"/>
    </row>
    <row r="40" spans="2:23" s="25" customFormat="1" ht="12">
      <c r="B40" s="216"/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8"/>
      <c r="S40" s="193">
        <f t="shared" si="0"/>
        <v>0</v>
      </c>
      <c r="V40" s="23"/>
      <c r="W40" s="23"/>
    </row>
    <row r="41" spans="2:23" s="25" customFormat="1" ht="12" customHeight="1">
      <c r="B41" s="123" t="s">
        <v>325</v>
      </c>
      <c r="C41" s="134"/>
      <c r="D41" s="134"/>
      <c r="E41" s="134" t="s">
        <v>324</v>
      </c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6"/>
      <c r="S41" s="193">
        <f t="shared" si="0"/>
        <v>0</v>
      </c>
      <c r="V41" s="23"/>
      <c r="W41" s="23"/>
    </row>
    <row r="42" spans="2:23" s="25" customFormat="1" ht="12">
      <c r="B42" s="14"/>
      <c r="C42" s="9"/>
      <c r="D42" s="10"/>
      <c r="E42" s="67" t="s">
        <v>326</v>
      </c>
      <c r="F42" s="11"/>
      <c r="G42" s="106"/>
      <c r="H42" s="17"/>
      <c r="I42" s="17"/>
      <c r="J42" s="16"/>
      <c r="K42" s="16"/>
      <c r="L42" s="16"/>
      <c r="M42" s="16"/>
      <c r="N42" s="16"/>
      <c r="O42" s="27"/>
      <c r="P42" s="16"/>
      <c r="Q42" s="29"/>
      <c r="R42" s="26"/>
      <c r="S42" s="193">
        <f t="shared" si="0"/>
        <v>0</v>
      </c>
      <c r="V42" s="23"/>
      <c r="W42" s="23"/>
    </row>
    <row r="43" spans="2:23" s="25" customFormat="1" ht="24">
      <c r="B43" s="12" t="s">
        <v>364</v>
      </c>
      <c r="C43" s="8">
        <v>96526</v>
      </c>
      <c r="D43" s="13" t="s">
        <v>12</v>
      </c>
      <c r="E43" s="65" t="s">
        <v>249</v>
      </c>
      <c r="F43" s="3" t="s">
        <v>15</v>
      </c>
      <c r="G43" s="138">
        <f>21*(0.5*0.5*0.6)</f>
        <v>3.15</v>
      </c>
      <c r="H43" s="130">
        <v>190.65</v>
      </c>
      <c r="I43" s="34"/>
      <c r="J43" s="34"/>
      <c r="K43" s="34"/>
      <c r="L43" s="27"/>
      <c r="M43" s="27"/>
      <c r="N43" s="27"/>
      <c r="O43" s="34"/>
      <c r="P43" s="34"/>
      <c r="Q43" s="34"/>
      <c r="R43" s="34">
        <f>G43*H43</f>
        <v>600.54750000000001</v>
      </c>
      <c r="S43" s="193">
        <f t="shared" si="0"/>
        <v>1.0615724801071792E-2</v>
      </c>
      <c r="V43" s="23"/>
      <c r="W43" s="23"/>
    </row>
    <row r="44" spans="2:23" s="25" customFormat="1" ht="36">
      <c r="B44" s="12" t="s">
        <v>365</v>
      </c>
      <c r="C44" s="8" t="str">
        <f>'3_COMPOSIÇÕES TOTAIS'!C3</f>
        <v>COMP001</v>
      </c>
      <c r="D44" s="13" t="s">
        <v>12</v>
      </c>
      <c r="E44" s="65" t="s">
        <v>251</v>
      </c>
      <c r="F44" s="3" t="s">
        <v>13</v>
      </c>
      <c r="G44" s="138">
        <v>162</v>
      </c>
      <c r="H44" s="130">
        <f>'3_COMPOSIÇÕES TOTAIS'!H3</f>
        <v>22.23</v>
      </c>
      <c r="I44" s="34"/>
      <c r="J44" s="34"/>
      <c r="K44" s="34"/>
      <c r="L44" s="27"/>
      <c r="M44" s="27"/>
      <c r="N44" s="27"/>
      <c r="O44" s="34"/>
      <c r="P44" s="34"/>
      <c r="Q44" s="34"/>
      <c r="R44" s="34">
        <f t="shared" ref="R44" si="8">G44*H44</f>
        <v>3601.26</v>
      </c>
      <c r="S44" s="193">
        <f t="shared" si="0"/>
        <v>6.3658553398536835E-2</v>
      </c>
      <c r="V44" s="23"/>
      <c r="W44" s="23"/>
    </row>
    <row r="45" spans="2:23" s="25" customFormat="1" ht="12">
      <c r="B45" s="202" t="s">
        <v>232</v>
      </c>
      <c r="C45" s="202"/>
      <c r="D45" s="202"/>
      <c r="E45" s="202"/>
      <c r="F45" s="202"/>
      <c r="G45" s="202"/>
      <c r="H45" s="202"/>
      <c r="I45" s="19"/>
      <c r="J45" s="19"/>
      <c r="K45" s="19"/>
      <c r="L45" s="19"/>
      <c r="M45" s="19"/>
      <c r="N45" s="19"/>
      <c r="O45" s="19"/>
      <c r="P45" s="19"/>
      <c r="Q45" s="19"/>
      <c r="R45" s="18">
        <f>SUM(R43:R44)</f>
        <v>4201.8074999999999</v>
      </c>
      <c r="S45" s="193">
        <f t="shared" si="0"/>
        <v>7.4274278199608634E-2</v>
      </c>
      <c r="V45" s="23"/>
      <c r="W45" s="23"/>
    </row>
    <row r="46" spans="2:23" s="25" customFormat="1" ht="12">
      <c r="B46" s="123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5"/>
      <c r="S46" s="193"/>
      <c r="V46" s="23"/>
      <c r="W46" s="23"/>
    </row>
    <row r="47" spans="2:23" s="21" customFormat="1" ht="12">
      <c r="B47" s="203" t="s">
        <v>18</v>
      </c>
      <c r="C47" s="204"/>
      <c r="D47" s="204"/>
      <c r="E47" s="204"/>
      <c r="F47" s="204"/>
      <c r="G47" s="204"/>
      <c r="H47" s="205"/>
      <c r="I47" s="19"/>
      <c r="J47" s="19"/>
      <c r="K47" s="19"/>
      <c r="L47" s="19"/>
      <c r="M47" s="19"/>
      <c r="N47" s="19"/>
      <c r="O47" s="19"/>
      <c r="P47" s="19"/>
      <c r="Q47" s="19"/>
      <c r="R47" s="18">
        <f>R14+R18+R24+R39+R45</f>
        <v>56571.502300000007</v>
      </c>
      <c r="S47" s="193">
        <f t="shared" si="0"/>
        <v>1</v>
      </c>
      <c r="V47" s="22"/>
      <c r="W47" s="22"/>
    </row>
    <row r="48" spans="2:23" s="21" customFormat="1" ht="12">
      <c r="B48" s="206" t="s">
        <v>367</v>
      </c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8">
        <f>(R47*1.2824)</f>
        <v>72547.294549520011</v>
      </c>
      <c r="V48" s="22"/>
      <c r="W48" s="22"/>
    </row>
    <row r="49" spans="2:18">
      <c r="B49" s="15"/>
      <c r="C49" s="7"/>
      <c r="D49" s="15"/>
      <c r="E49" s="72"/>
      <c r="F49" s="15"/>
      <c r="G49" s="30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</row>
    <row r="50" spans="2:18">
      <c r="B50" s="15"/>
      <c r="C50" s="7"/>
      <c r="D50" s="15"/>
      <c r="E50" s="72"/>
      <c r="F50" s="15"/>
      <c r="G50" s="30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</row>
  </sheetData>
  <autoFilter ref="B8:R48" xr:uid="{00000000-0009-0000-0000-000001000000}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20">
    <mergeCell ref="B47:H47"/>
    <mergeCell ref="B48:Q48"/>
    <mergeCell ref="B10:R10"/>
    <mergeCell ref="B5:R5"/>
    <mergeCell ref="B8:B9"/>
    <mergeCell ref="C8:C9"/>
    <mergeCell ref="D8:D9"/>
    <mergeCell ref="E8:E9"/>
    <mergeCell ref="F8:R8"/>
    <mergeCell ref="B45:H45"/>
    <mergeCell ref="B18:H18"/>
    <mergeCell ref="B24:H24"/>
    <mergeCell ref="B6:R6"/>
    <mergeCell ref="B40:R40"/>
    <mergeCell ref="B14:H14"/>
    <mergeCell ref="B4:R4"/>
    <mergeCell ref="B1:R1"/>
    <mergeCell ref="B2:R2"/>
    <mergeCell ref="B3:F3"/>
    <mergeCell ref="B39:H39"/>
  </mergeCells>
  <phoneticPr fontId="39" type="noConversion"/>
  <printOptions horizontalCentered="1"/>
  <pageMargins left="0.78740157480314965" right="0.78740157480314965" top="0.70866141732283472" bottom="0.31496062992125984" header="0.31496062992125984" footer="0.31496062992125984"/>
  <pageSetup paperSize="9" scale="5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E45"/>
  <sheetViews>
    <sheetView zoomScaleNormal="100" zoomScaleSheetLayoutView="140" workbookViewId="0">
      <selection activeCell="E23" sqref="E23"/>
    </sheetView>
  </sheetViews>
  <sheetFormatPr defaultColWidth="7.5703125" defaultRowHeight="12"/>
  <cols>
    <col min="1" max="1" width="7.5703125" style="20"/>
    <col min="2" max="2" width="7.5703125" style="97"/>
    <col min="3" max="3" width="7.5703125" style="20"/>
    <col min="4" max="4" width="24.140625" style="20" bestFit="1" customWidth="1"/>
    <col min="5" max="5" width="12.42578125" style="20" customWidth="1"/>
    <col min="6" max="6" width="8.28515625" style="20" bestFit="1" customWidth="1"/>
    <col min="7" max="7" width="7.5703125" style="20"/>
    <col min="8" max="8" width="14.42578125" style="20" customWidth="1"/>
    <col min="9" max="9" width="17.42578125" style="20" customWidth="1"/>
    <col min="10" max="10" width="10.5703125" style="20" bestFit="1" customWidth="1"/>
    <col min="11" max="16384" width="7.5703125" style="20"/>
  </cols>
  <sheetData>
    <row r="1" spans="2:31">
      <c r="I1" s="236"/>
      <c r="J1" s="236"/>
      <c r="K1" s="236"/>
      <c r="L1" s="105"/>
      <c r="M1" s="237"/>
      <c r="N1" s="237"/>
      <c r="O1" s="237"/>
      <c r="P1" s="237"/>
      <c r="Q1" s="237"/>
      <c r="R1" s="237"/>
      <c r="S1" s="78"/>
      <c r="T1" s="78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</row>
    <row r="2" spans="2:31" s="98" customFormat="1" ht="34.5" customHeight="1">
      <c r="B2" s="86"/>
      <c r="C2" s="87"/>
      <c r="D2" s="87"/>
      <c r="E2" s="234" t="s">
        <v>178</v>
      </c>
      <c r="F2" s="234"/>
      <c r="G2" s="234"/>
      <c r="H2" s="234"/>
      <c r="I2" s="84"/>
      <c r="J2" s="84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2:31" s="98" customFormat="1" ht="12.75">
      <c r="B3" s="88"/>
      <c r="C3" s="81"/>
      <c r="D3" s="81"/>
      <c r="E3" s="235" t="s">
        <v>363</v>
      </c>
      <c r="F3" s="235"/>
      <c r="G3" s="235"/>
      <c r="H3" s="235"/>
      <c r="I3" s="238"/>
      <c r="J3" s="238"/>
      <c r="K3" s="239"/>
      <c r="L3" s="104"/>
      <c r="M3" s="240"/>
      <c r="N3" s="240"/>
      <c r="O3" s="240"/>
      <c r="P3" s="240"/>
      <c r="Q3" s="240"/>
      <c r="R3" s="240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</row>
    <row r="4" spans="2:31" s="98" customFormat="1" ht="12.75">
      <c r="B4" s="89"/>
      <c r="C4" s="90"/>
      <c r="D4" s="90"/>
      <c r="E4" s="137" t="str">
        <f>'1_ORÇAMENTO'!B4</f>
        <v>DATA BASE: SINAPI SETEMBRO - DESONERADO / 2024</v>
      </c>
      <c r="F4" s="137"/>
      <c r="G4" s="137"/>
      <c r="H4" s="137"/>
      <c r="I4" s="238"/>
      <c r="J4" s="238"/>
      <c r="K4" s="239"/>
      <c r="L4" s="104"/>
      <c r="M4" s="240"/>
      <c r="N4" s="240"/>
      <c r="O4" s="240"/>
      <c r="P4" s="240"/>
      <c r="Q4" s="240"/>
      <c r="R4" s="240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</row>
    <row r="5" spans="2:31" s="98" customFormat="1" ht="12.75">
      <c r="B5" s="85"/>
      <c r="C5" s="81"/>
      <c r="D5" s="81"/>
      <c r="E5" s="81"/>
      <c r="F5" s="81"/>
      <c r="G5" s="81"/>
      <c r="H5" s="81"/>
      <c r="I5" s="238"/>
      <c r="J5" s="238"/>
      <c r="K5" s="239"/>
      <c r="L5" s="104"/>
      <c r="M5" s="104"/>
      <c r="N5" s="104"/>
      <c r="O5" s="104"/>
      <c r="P5" s="104"/>
      <c r="Q5" s="104"/>
      <c r="R5" s="10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</row>
    <row r="6" spans="2:31" s="96" customFormat="1" ht="22.5" customHeight="1">
      <c r="B6" s="232" t="s">
        <v>177</v>
      </c>
      <c r="C6" s="232"/>
      <c r="D6" s="232"/>
      <c r="E6" s="232"/>
      <c r="F6" s="232"/>
      <c r="G6" s="232"/>
      <c r="H6" s="232"/>
      <c r="I6" s="238"/>
      <c r="J6" s="238"/>
      <c r="K6" s="239"/>
      <c r="L6" s="104"/>
      <c r="M6" s="233"/>
      <c r="N6" s="233"/>
      <c r="O6" s="233"/>
      <c r="P6" s="233"/>
      <c r="Q6" s="233"/>
      <c r="R6" s="233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</row>
    <row r="7" spans="2:31" s="96" customFormat="1" ht="22.5" customHeight="1">
      <c r="B7" s="115" t="s">
        <v>1</v>
      </c>
      <c r="C7" s="232" t="s">
        <v>98</v>
      </c>
      <c r="D7" s="232"/>
      <c r="E7" s="115" t="s">
        <v>99</v>
      </c>
      <c r="F7" s="114" t="s">
        <v>105</v>
      </c>
      <c r="G7" s="242">
        <v>30</v>
      </c>
      <c r="H7" s="242"/>
      <c r="I7" s="243"/>
      <c r="J7" s="243"/>
      <c r="K7" s="117"/>
      <c r="L7" s="104"/>
      <c r="M7" s="241"/>
      <c r="N7" s="241"/>
      <c r="O7" s="241"/>
      <c r="P7" s="241"/>
      <c r="Q7" s="241"/>
      <c r="R7" s="241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</row>
    <row r="8" spans="2:31">
      <c r="B8" s="249" t="s">
        <v>11</v>
      </c>
      <c r="C8" s="251" t="str">
        <f>'1_ORÇAMENTO'!E11</f>
        <v>ADMINISTRAÇÃO</v>
      </c>
      <c r="D8" s="251"/>
      <c r="E8" s="252">
        <f>'1_ORÇAMENTO'!R14</f>
        <v>8061.86</v>
      </c>
      <c r="F8" s="91" t="s">
        <v>10</v>
      </c>
      <c r="G8" s="230">
        <v>1</v>
      </c>
      <c r="H8" s="230"/>
      <c r="I8" s="116"/>
      <c r="J8" s="116"/>
      <c r="K8" s="101"/>
      <c r="L8" s="93"/>
      <c r="M8" s="102"/>
      <c r="N8" s="102"/>
      <c r="O8" s="103"/>
      <c r="P8" s="103"/>
      <c r="Q8" s="103"/>
      <c r="R8" s="103"/>
      <c r="S8" s="78"/>
      <c r="T8" s="78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</row>
    <row r="9" spans="2:31">
      <c r="B9" s="249"/>
      <c r="C9" s="251"/>
      <c r="D9" s="251"/>
      <c r="E9" s="252"/>
      <c r="F9" s="91">
        <f>E8/$E$23</f>
        <v>0.1425074405351261</v>
      </c>
      <c r="G9" s="231"/>
      <c r="H9" s="231"/>
      <c r="I9" s="116"/>
      <c r="J9" s="116"/>
      <c r="K9" s="101"/>
      <c r="L9" s="93"/>
      <c r="M9" s="102"/>
      <c r="N9" s="102"/>
      <c r="O9" s="103"/>
      <c r="P9" s="103"/>
      <c r="Q9" s="103"/>
      <c r="R9" s="103"/>
      <c r="S9" s="78"/>
      <c r="T9" s="78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</row>
    <row r="10" spans="2:31">
      <c r="B10" s="249"/>
      <c r="C10" s="251"/>
      <c r="D10" s="251"/>
      <c r="E10" s="252"/>
      <c r="F10" s="92" t="s">
        <v>100</v>
      </c>
      <c r="G10" s="229">
        <f>($E$8*G8)</f>
        <v>8061.86</v>
      </c>
      <c r="H10" s="229"/>
      <c r="I10" s="116"/>
      <c r="J10" s="116"/>
      <c r="K10" s="101"/>
      <c r="L10" s="93"/>
      <c r="M10" s="102"/>
      <c r="N10" s="102"/>
      <c r="O10" s="103"/>
      <c r="P10" s="103"/>
      <c r="Q10" s="103"/>
      <c r="R10" s="103"/>
      <c r="S10" s="78"/>
      <c r="T10" s="78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</row>
    <row r="11" spans="2:31">
      <c r="B11" s="249" t="s">
        <v>224</v>
      </c>
      <c r="C11" s="251" t="str">
        <f>'1_ORÇAMENTO'!E15</f>
        <v>MOVIMENTO DE TERRA</v>
      </c>
      <c r="D11" s="251"/>
      <c r="E11" s="252">
        <f>'1_ORÇAMENTO'!R18</f>
        <v>36759.800000000003</v>
      </c>
      <c r="F11" s="91" t="s">
        <v>10</v>
      </c>
      <c r="G11" s="230">
        <v>1</v>
      </c>
      <c r="H11" s="230"/>
      <c r="I11" s="116"/>
      <c r="J11" s="116"/>
      <c r="K11" s="101"/>
      <c r="L11" s="93"/>
      <c r="M11" s="102"/>
      <c r="N11" s="102"/>
      <c r="O11" s="103"/>
      <c r="P11" s="103"/>
      <c r="Q11" s="103"/>
      <c r="R11" s="103"/>
      <c r="S11" s="78"/>
      <c r="T11" s="78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</row>
    <row r="12" spans="2:31">
      <c r="B12" s="249"/>
      <c r="C12" s="251"/>
      <c r="D12" s="251"/>
      <c r="E12" s="252"/>
      <c r="F12" s="91">
        <f>E11/$E$23</f>
        <v>0.64979359757960675</v>
      </c>
      <c r="G12" s="231"/>
      <c r="H12" s="231"/>
      <c r="I12" s="116"/>
      <c r="J12" s="116"/>
      <c r="K12" s="101"/>
      <c r="L12" s="93"/>
      <c r="M12" s="102"/>
      <c r="N12" s="102"/>
      <c r="O12" s="103"/>
      <c r="P12" s="103"/>
      <c r="Q12" s="103"/>
      <c r="R12" s="103"/>
      <c r="S12" s="78"/>
      <c r="T12" s="78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</row>
    <row r="13" spans="2:31">
      <c r="B13" s="249"/>
      <c r="C13" s="251"/>
      <c r="D13" s="251"/>
      <c r="E13" s="252"/>
      <c r="F13" s="92" t="s">
        <v>100</v>
      </c>
      <c r="G13" s="229">
        <f>(E11*G11)</f>
        <v>36759.800000000003</v>
      </c>
      <c r="H13" s="229"/>
      <c r="I13" s="116"/>
      <c r="J13" s="116"/>
      <c r="K13" s="101"/>
      <c r="L13" s="93"/>
      <c r="M13" s="102"/>
      <c r="N13" s="102"/>
      <c r="O13" s="103"/>
      <c r="P13" s="103"/>
      <c r="Q13" s="103"/>
      <c r="R13" s="103"/>
      <c r="S13" s="78"/>
      <c r="T13" s="78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</row>
    <row r="14" spans="2:31">
      <c r="B14" s="249" t="s">
        <v>225</v>
      </c>
      <c r="C14" s="250" t="str">
        <f>'1_ORÇAMENTO'!E19</f>
        <v>ALAMBRADO</v>
      </c>
      <c r="D14" s="251"/>
      <c r="E14" s="252">
        <f>'1_ORÇAMENTO'!R24</f>
        <v>5477.7900000000009</v>
      </c>
      <c r="F14" s="91" t="s">
        <v>10</v>
      </c>
      <c r="G14" s="230">
        <v>1</v>
      </c>
      <c r="H14" s="230"/>
      <c r="I14" s="116"/>
      <c r="J14" s="116"/>
      <c r="K14" s="101"/>
      <c r="L14" s="93"/>
      <c r="M14" s="102"/>
      <c r="N14" s="102"/>
      <c r="O14" s="103"/>
      <c r="P14" s="103"/>
      <c r="Q14" s="103"/>
      <c r="R14" s="103"/>
      <c r="S14" s="78"/>
      <c r="T14" s="78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</row>
    <row r="15" spans="2:31">
      <c r="B15" s="249"/>
      <c r="C15" s="251"/>
      <c r="D15" s="251"/>
      <c r="E15" s="252"/>
      <c r="F15" s="91">
        <f>E14/$E$23</f>
        <v>9.6829495015903086E-2</v>
      </c>
      <c r="G15" s="231"/>
      <c r="H15" s="231"/>
      <c r="I15" s="116"/>
      <c r="J15" s="116"/>
      <c r="K15" s="101"/>
      <c r="L15" s="93"/>
      <c r="M15" s="102"/>
      <c r="N15" s="102"/>
      <c r="O15" s="103"/>
      <c r="P15" s="103"/>
      <c r="Q15" s="103"/>
      <c r="R15" s="103"/>
      <c r="S15" s="78"/>
      <c r="T15" s="78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</row>
    <row r="16" spans="2:31">
      <c r="B16" s="249"/>
      <c r="C16" s="251"/>
      <c r="D16" s="251"/>
      <c r="E16" s="252"/>
      <c r="F16" s="92" t="s">
        <v>100</v>
      </c>
      <c r="G16" s="229">
        <f>(E14*G14)</f>
        <v>5477.7900000000009</v>
      </c>
      <c r="H16" s="229"/>
      <c r="I16" s="116"/>
      <c r="J16" s="116"/>
      <c r="K16" s="101"/>
      <c r="L16" s="93"/>
      <c r="M16" s="102"/>
      <c r="N16" s="102"/>
      <c r="O16" s="103"/>
      <c r="P16" s="103"/>
      <c r="Q16" s="103"/>
      <c r="R16" s="103"/>
      <c r="S16" s="78"/>
      <c r="T16" s="78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</row>
    <row r="17" spans="2:31">
      <c r="B17" s="259" t="str">
        <f>'1_ORÇAMENTO'!B25</f>
        <v>4.0</v>
      </c>
      <c r="C17" s="260" t="str">
        <f>'1_ORÇAMENTO'!E25</f>
        <v>HIDRÁULICA</v>
      </c>
      <c r="D17" s="261"/>
      <c r="E17" s="253">
        <f>'1_ORÇAMENTO'!R39</f>
        <v>2070.2448000000004</v>
      </c>
      <c r="F17" s="91" t="s">
        <v>10</v>
      </c>
      <c r="G17" s="230">
        <v>1</v>
      </c>
      <c r="H17" s="230"/>
      <c r="I17" s="116"/>
      <c r="J17" s="116"/>
      <c r="K17" s="101"/>
      <c r="L17" s="93"/>
      <c r="M17" s="102"/>
      <c r="N17" s="102"/>
      <c r="O17" s="103"/>
      <c r="P17" s="103"/>
      <c r="Q17" s="103"/>
      <c r="R17" s="103"/>
      <c r="S17" s="78"/>
      <c r="T17" s="78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</row>
    <row r="18" spans="2:31">
      <c r="B18" s="257"/>
      <c r="C18" s="262"/>
      <c r="D18" s="263"/>
      <c r="E18" s="254"/>
      <c r="F18" s="91">
        <f>E17/$E$23</f>
        <v>3.6595188669755377E-2</v>
      </c>
      <c r="G18" s="231"/>
      <c r="H18" s="231"/>
      <c r="I18" s="116"/>
      <c r="J18" s="116"/>
      <c r="K18" s="101"/>
      <c r="L18" s="93"/>
      <c r="M18" s="102"/>
      <c r="N18" s="102"/>
      <c r="O18" s="103"/>
      <c r="P18" s="103"/>
      <c r="Q18" s="103"/>
      <c r="R18" s="103"/>
      <c r="S18" s="78"/>
      <c r="T18" s="78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</row>
    <row r="19" spans="2:31">
      <c r="B19" s="258"/>
      <c r="C19" s="264"/>
      <c r="D19" s="265"/>
      <c r="E19" s="255"/>
      <c r="F19" s="92" t="s">
        <v>100</v>
      </c>
      <c r="G19" s="229">
        <f>(E17*G17)</f>
        <v>2070.2448000000004</v>
      </c>
      <c r="H19" s="229"/>
      <c r="I19" s="116"/>
      <c r="J19" s="116"/>
      <c r="K19" s="101"/>
      <c r="L19" s="93"/>
      <c r="M19" s="102"/>
      <c r="N19" s="102"/>
      <c r="O19" s="103"/>
      <c r="P19" s="103"/>
      <c r="Q19" s="103"/>
      <c r="R19" s="103"/>
      <c r="S19" s="78"/>
      <c r="T19" s="78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</row>
    <row r="20" spans="2:31">
      <c r="B20" s="256" t="str">
        <f>'1_ORÇAMENTO'!B41</f>
        <v>5.0</v>
      </c>
      <c r="C20" s="260" t="str">
        <f>'1_ORÇAMENTO'!E41</f>
        <v>CASA DE SOMBRA</v>
      </c>
      <c r="D20" s="261"/>
      <c r="E20" s="253">
        <f>'1_ORÇAMENTO'!R45</f>
        <v>4201.8074999999999</v>
      </c>
      <c r="F20" s="91" t="s">
        <v>10</v>
      </c>
      <c r="G20" s="230">
        <v>1</v>
      </c>
      <c r="H20" s="230"/>
      <c r="I20" s="116"/>
      <c r="J20" s="116"/>
      <c r="K20" s="101"/>
      <c r="L20" s="93"/>
      <c r="M20" s="102"/>
      <c r="N20" s="102"/>
      <c r="O20" s="103"/>
      <c r="P20" s="103"/>
      <c r="Q20" s="103"/>
      <c r="R20" s="103"/>
      <c r="S20" s="78"/>
      <c r="T20" s="78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</row>
    <row r="21" spans="2:31">
      <c r="B21" s="257"/>
      <c r="C21" s="262"/>
      <c r="D21" s="263"/>
      <c r="E21" s="254"/>
      <c r="F21" s="91">
        <f>E20/$E$23</f>
        <v>7.4274278199608634E-2</v>
      </c>
      <c r="G21" s="231"/>
      <c r="H21" s="231"/>
      <c r="I21" s="116"/>
      <c r="J21" s="116"/>
      <c r="K21" s="101"/>
      <c r="L21" s="93"/>
      <c r="M21" s="102"/>
      <c r="N21" s="102"/>
      <c r="O21" s="103"/>
      <c r="P21" s="103"/>
      <c r="Q21" s="103"/>
      <c r="R21" s="103"/>
      <c r="S21" s="78"/>
      <c r="T21" s="78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</row>
    <row r="22" spans="2:31">
      <c r="B22" s="258"/>
      <c r="C22" s="264"/>
      <c r="D22" s="265"/>
      <c r="E22" s="255"/>
      <c r="F22" s="92" t="s">
        <v>100</v>
      </c>
      <c r="G22" s="229">
        <f>(E20*G20)</f>
        <v>4201.8074999999999</v>
      </c>
      <c r="H22" s="229"/>
      <c r="I22" s="116"/>
      <c r="J22" s="116"/>
      <c r="K22" s="101"/>
      <c r="L22" s="93"/>
      <c r="M22" s="102"/>
      <c r="N22" s="102"/>
      <c r="O22" s="103"/>
      <c r="P22" s="103"/>
      <c r="Q22" s="103"/>
      <c r="R22" s="103"/>
      <c r="S22" s="78"/>
      <c r="T22" s="78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</row>
    <row r="23" spans="2:31">
      <c r="B23" s="248" t="s">
        <v>101</v>
      </c>
      <c r="C23" s="248"/>
      <c r="D23" s="248"/>
      <c r="E23" s="94">
        <f>SUM(E8:E22)</f>
        <v>56571.502300000007</v>
      </c>
      <c r="F23" s="95">
        <f>F9+F12+F15+F18+F21</f>
        <v>1</v>
      </c>
      <c r="G23" s="219">
        <f>+G10+G13+G16+G19+G22</f>
        <v>56571.502300000007</v>
      </c>
      <c r="H23" s="220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</row>
    <row r="24" spans="2:31">
      <c r="B24" s="248" t="s">
        <v>102</v>
      </c>
      <c r="C24" s="248"/>
      <c r="D24" s="248"/>
      <c r="E24" s="94">
        <f>(E23*1.2824)</f>
        <v>72547.294549520011</v>
      </c>
      <c r="F24" s="95"/>
      <c r="G24" s="219">
        <f>(G23*1.2824)</f>
        <v>72547.294549520011</v>
      </c>
      <c r="H24" s="220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</row>
    <row r="25" spans="2:31" s="118" customFormat="1" ht="12.75">
      <c r="B25" s="245" t="s">
        <v>103</v>
      </c>
      <c r="C25" s="245"/>
      <c r="D25" s="246" t="s">
        <v>106</v>
      </c>
      <c r="E25" s="247"/>
      <c r="F25" s="244" t="s">
        <v>100</v>
      </c>
      <c r="G25" s="221">
        <f>G24</f>
        <v>72547.294549520011</v>
      </c>
      <c r="H25" s="222"/>
    </row>
    <row r="26" spans="2:31" s="118" customFormat="1" ht="12.75">
      <c r="B26" s="245"/>
      <c r="C26" s="245"/>
      <c r="D26" s="246"/>
      <c r="E26" s="247"/>
      <c r="F26" s="244"/>
      <c r="G26" s="223"/>
      <c r="H26" s="224"/>
    </row>
    <row r="27" spans="2:31" s="118" customFormat="1" ht="12.75">
      <c r="B27" s="245"/>
      <c r="C27" s="245"/>
      <c r="D27" s="246" t="s">
        <v>104</v>
      </c>
      <c r="E27" s="247"/>
      <c r="F27" s="244" t="s">
        <v>100</v>
      </c>
      <c r="G27" s="225">
        <f>G25</f>
        <v>72547.294549520011</v>
      </c>
      <c r="H27" s="226"/>
    </row>
    <row r="28" spans="2:31" s="118" customFormat="1" ht="12.75">
      <c r="B28" s="245"/>
      <c r="C28" s="245"/>
      <c r="D28" s="246"/>
      <c r="E28" s="247"/>
      <c r="F28" s="244"/>
      <c r="G28" s="227"/>
      <c r="H28" s="228"/>
    </row>
    <row r="29" spans="2:31" s="97" customFormat="1"/>
    <row r="31" spans="2:31">
      <c r="I31" s="99"/>
    </row>
    <row r="44" spans="5:5">
      <c r="E44" s="79"/>
    </row>
    <row r="45" spans="5:5">
      <c r="E45" s="79"/>
    </row>
  </sheetData>
  <mergeCells count="67">
    <mergeCell ref="G11:H11"/>
    <mergeCell ref="G13:H13"/>
    <mergeCell ref="B8:B10"/>
    <mergeCell ref="C8:D10"/>
    <mergeCell ref="G8:H8"/>
    <mergeCell ref="G9:H9"/>
    <mergeCell ref="G12:H12"/>
    <mergeCell ref="G10:H10"/>
    <mergeCell ref="B11:B13"/>
    <mergeCell ref="C11:D13"/>
    <mergeCell ref="E8:E10"/>
    <mergeCell ref="E11:E13"/>
    <mergeCell ref="B24:D24"/>
    <mergeCell ref="G15:H15"/>
    <mergeCell ref="B14:B16"/>
    <mergeCell ref="C14:D16"/>
    <mergeCell ref="E14:E16"/>
    <mergeCell ref="G14:H14"/>
    <mergeCell ref="E17:E19"/>
    <mergeCell ref="E20:E22"/>
    <mergeCell ref="G17:H17"/>
    <mergeCell ref="G18:H18"/>
    <mergeCell ref="B23:D23"/>
    <mergeCell ref="G16:H16"/>
    <mergeCell ref="B20:B22"/>
    <mergeCell ref="B17:B19"/>
    <mergeCell ref="C17:D19"/>
    <mergeCell ref="C20:D22"/>
    <mergeCell ref="F27:F28"/>
    <mergeCell ref="B25:C28"/>
    <mergeCell ref="D27:D28"/>
    <mergeCell ref="E27:E28"/>
    <mergeCell ref="F25:F26"/>
    <mergeCell ref="D25:D26"/>
    <mergeCell ref="E25:E26"/>
    <mergeCell ref="Q7:R7"/>
    <mergeCell ref="C7:D7"/>
    <mergeCell ref="G7:H7"/>
    <mergeCell ref="I7:J7"/>
    <mergeCell ref="M7:N7"/>
    <mergeCell ref="O7:P7"/>
    <mergeCell ref="I1:K1"/>
    <mergeCell ref="M1:N1"/>
    <mergeCell ref="O1:P1"/>
    <mergeCell ref="Q1:R1"/>
    <mergeCell ref="I3:J6"/>
    <mergeCell ref="K3:K6"/>
    <mergeCell ref="M3:N3"/>
    <mergeCell ref="O3:P3"/>
    <mergeCell ref="Q3:R3"/>
    <mergeCell ref="M4:N4"/>
    <mergeCell ref="O4:P4"/>
    <mergeCell ref="Q4:R4"/>
    <mergeCell ref="B6:H6"/>
    <mergeCell ref="M6:N6"/>
    <mergeCell ref="O6:P6"/>
    <mergeCell ref="Q6:R6"/>
    <mergeCell ref="E2:H2"/>
    <mergeCell ref="E3:H3"/>
    <mergeCell ref="G24:H24"/>
    <mergeCell ref="G25:H26"/>
    <mergeCell ref="G27:H28"/>
    <mergeCell ref="G19:H19"/>
    <mergeCell ref="G20:H20"/>
    <mergeCell ref="G21:H21"/>
    <mergeCell ref="G22:H22"/>
    <mergeCell ref="G23:H23"/>
  </mergeCells>
  <printOptions horizontalCentered="1"/>
  <pageMargins left="0.70866141732283472" right="0.31496062992125984" top="1.1811023622047245" bottom="0.78740157480314965" header="0.31496062992125984" footer="0.31496062992125984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242"/>
  <sheetViews>
    <sheetView topLeftCell="A4" zoomScale="115" zoomScaleNormal="115" zoomScaleSheetLayoutView="90" workbookViewId="0">
      <selection activeCell="B227" sqref="B227"/>
    </sheetView>
  </sheetViews>
  <sheetFormatPr defaultColWidth="9.140625" defaultRowHeight="12"/>
  <cols>
    <col min="1" max="1" width="9.140625" style="20"/>
    <col min="2" max="2" width="15.5703125" style="64" customWidth="1"/>
    <col min="3" max="3" width="19.7109375" style="24" customWidth="1"/>
    <col min="4" max="4" width="54.85546875" style="22" customWidth="1"/>
    <col min="5" max="5" width="10.5703125" style="24" customWidth="1"/>
    <col min="6" max="6" width="11.140625" style="46" customWidth="1"/>
    <col min="7" max="7" width="12.140625" style="161" customWidth="1"/>
    <col min="8" max="8" width="14.42578125" style="161" customWidth="1"/>
    <col min="9" max="16384" width="9.140625" style="20"/>
  </cols>
  <sheetData>
    <row r="2" spans="1:8">
      <c r="B2" s="24"/>
    </row>
    <row r="3" spans="1:8" ht="36">
      <c r="A3" s="21"/>
      <c r="B3" s="36" t="s">
        <v>369</v>
      </c>
      <c r="C3" s="36" t="s">
        <v>39</v>
      </c>
      <c r="D3" s="181" t="s">
        <v>251</v>
      </c>
      <c r="E3" s="36" t="s">
        <v>13</v>
      </c>
      <c r="F3" s="36">
        <v>1</v>
      </c>
      <c r="G3" s="162">
        <f>H14</f>
        <v>22.23</v>
      </c>
      <c r="H3" s="162">
        <f>F3*G3</f>
        <v>22.23</v>
      </c>
    </row>
    <row r="4" spans="1:8">
      <c r="B4" s="62"/>
      <c r="C4" s="45"/>
      <c r="D4" s="182" t="s">
        <v>43</v>
      </c>
      <c r="E4" s="45"/>
      <c r="F4" s="53"/>
      <c r="G4" s="163"/>
      <c r="H4" s="164"/>
    </row>
    <row r="5" spans="1:8" ht="15">
      <c r="A5" s="20" t="s">
        <v>108</v>
      </c>
      <c r="B5" s="107" t="s">
        <v>12</v>
      </c>
      <c r="C5" s="160" t="s">
        <v>252</v>
      </c>
      <c r="D5" s="183" t="s">
        <v>24</v>
      </c>
      <c r="E5" s="109" t="s">
        <v>19</v>
      </c>
      <c r="F5" s="37" t="s">
        <v>254</v>
      </c>
      <c r="G5" s="160">
        <v>19.29</v>
      </c>
      <c r="H5" s="165">
        <f>TRUNC(F5*G5,2)</f>
        <v>10.23</v>
      </c>
    </row>
    <row r="6" spans="1:8" ht="15">
      <c r="B6" s="107" t="s">
        <v>12</v>
      </c>
      <c r="C6" s="160" t="s">
        <v>253</v>
      </c>
      <c r="D6" s="183" t="s">
        <v>26</v>
      </c>
      <c r="E6" s="109" t="s">
        <v>19</v>
      </c>
      <c r="F6" s="37" t="s">
        <v>254</v>
      </c>
      <c r="G6" s="160">
        <v>22.62</v>
      </c>
      <c r="H6" s="165">
        <f>TRUNC(F6*G6,2)</f>
        <v>12</v>
      </c>
    </row>
    <row r="7" spans="1:8">
      <c r="B7" s="39"/>
      <c r="C7" s="108"/>
      <c r="D7" s="184" t="s">
        <v>60</v>
      </c>
      <c r="E7" s="109"/>
      <c r="F7" s="37"/>
      <c r="G7" s="166"/>
      <c r="H7" s="167">
        <f>SUM(H5:H6)</f>
        <v>22.23</v>
      </c>
    </row>
    <row r="8" spans="1:8">
      <c r="B8" s="43"/>
      <c r="C8" s="42"/>
      <c r="D8" s="185"/>
      <c r="E8" s="42"/>
      <c r="F8" s="37"/>
      <c r="G8" s="168"/>
      <c r="H8" s="169"/>
    </row>
    <row r="9" spans="1:8">
      <c r="B9" s="39"/>
      <c r="C9" s="108"/>
      <c r="D9" s="186" t="s">
        <v>44</v>
      </c>
      <c r="E9" s="109"/>
      <c r="F9" s="37"/>
      <c r="G9" s="166"/>
      <c r="H9" s="170"/>
    </row>
    <row r="10" spans="1:8">
      <c r="B10" s="40"/>
      <c r="C10" s="41"/>
      <c r="D10" s="184" t="s">
        <v>111</v>
      </c>
      <c r="E10" s="109"/>
      <c r="F10" s="37"/>
      <c r="G10" s="171"/>
      <c r="H10" s="167">
        <v>0</v>
      </c>
    </row>
    <row r="11" spans="1:8">
      <c r="B11" s="39"/>
      <c r="C11" s="180"/>
      <c r="D11" s="187"/>
      <c r="E11" s="109"/>
      <c r="F11" s="37"/>
      <c r="G11" s="171"/>
      <c r="H11" s="165"/>
    </row>
    <row r="12" spans="1:8">
      <c r="B12" s="39"/>
      <c r="C12" s="180"/>
      <c r="D12" s="184" t="s">
        <v>110</v>
      </c>
      <c r="E12" s="109"/>
      <c r="F12" s="37"/>
      <c r="G12" s="166"/>
      <c r="H12" s="167">
        <f>H10+H7</f>
        <v>22.23</v>
      </c>
    </row>
    <row r="13" spans="1:8">
      <c r="B13" s="39"/>
      <c r="C13" s="180"/>
      <c r="D13" s="188" t="s">
        <v>45</v>
      </c>
      <c r="E13" s="38" t="s">
        <v>10</v>
      </c>
      <c r="F13" s="37">
        <v>0</v>
      </c>
      <c r="G13" s="172"/>
      <c r="H13" s="173">
        <v>0</v>
      </c>
    </row>
    <row r="14" spans="1:8">
      <c r="B14" s="63"/>
      <c r="C14" s="47"/>
      <c r="D14" s="189" t="s">
        <v>46</v>
      </c>
      <c r="E14" s="47"/>
      <c r="F14" s="52"/>
      <c r="G14" s="174"/>
      <c r="H14" s="175">
        <f>H12</f>
        <v>22.23</v>
      </c>
    </row>
    <row r="15" spans="1:8">
      <c r="B15" s="24"/>
    </row>
    <row r="16" spans="1:8" ht="24">
      <c r="A16" s="21"/>
      <c r="B16" s="36" t="s">
        <v>369</v>
      </c>
      <c r="C16" s="36" t="s">
        <v>234</v>
      </c>
      <c r="D16" s="181" t="str">
        <f>'1_ORÇAMENTO'!E26</f>
        <v xml:space="preserve">INSTALAÇÃO DE CAIXA D´ÁGUA EM POLIÉSTER REFORÇADO COM FIBRA DE VIDRO, 10000 LITROS </v>
      </c>
      <c r="E16" s="36" t="s">
        <v>13</v>
      </c>
      <c r="F16" s="36">
        <v>1</v>
      </c>
      <c r="G16" s="162">
        <f>H32</f>
        <v>559.45000000000005</v>
      </c>
      <c r="H16" s="162">
        <f>F16*G16</f>
        <v>559.45000000000005</v>
      </c>
    </row>
    <row r="17" spans="1:8">
      <c r="B17" s="61"/>
      <c r="C17" s="44"/>
      <c r="D17" s="190" t="s">
        <v>42</v>
      </c>
      <c r="E17" s="44"/>
      <c r="F17" s="37"/>
      <c r="G17" s="176"/>
      <c r="H17" s="167"/>
    </row>
    <row r="18" spans="1:8" ht="45">
      <c r="B18" s="107" t="s">
        <v>12</v>
      </c>
      <c r="C18" s="160" t="s">
        <v>259</v>
      </c>
      <c r="D18" s="191" t="s">
        <v>33</v>
      </c>
      <c r="E18" s="160" t="s">
        <v>22</v>
      </c>
      <c r="F18" s="37" t="s">
        <v>261</v>
      </c>
      <c r="G18" s="160">
        <v>347.76</v>
      </c>
      <c r="H18" s="165">
        <f>TRUNC(F18*G18,2)</f>
        <v>91.59</v>
      </c>
    </row>
    <row r="19" spans="1:8" ht="45">
      <c r="B19" s="107" t="s">
        <v>12</v>
      </c>
      <c r="C19" s="160" t="s">
        <v>260</v>
      </c>
      <c r="D19" s="191" t="s">
        <v>35</v>
      </c>
      <c r="E19" s="160" t="s">
        <v>23</v>
      </c>
      <c r="F19" s="37" t="s">
        <v>262</v>
      </c>
      <c r="G19" s="160">
        <v>172.43</v>
      </c>
      <c r="H19" s="165">
        <f>TRUNC(F19*G19,2)</f>
        <v>407.12</v>
      </c>
    </row>
    <row r="20" spans="1:8" ht="15">
      <c r="B20" s="107"/>
      <c r="C20" s="160"/>
      <c r="D20" s="184" t="s">
        <v>266</v>
      </c>
      <c r="E20" s="109"/>
      <c r="F20" s="37"/>
      <c r="G20" s="166"/>
      <c r="H20" s="167">
        <f>SUM(H18:H19)</f>
        <v>498.71000000000004</v>
      </c>
    </row>
    <row r="21" spans="1:8">
      <c r="B21" s="39"/>
      <c r="C21" s="108"/>
      <c r="D21" s="184"/>
      <c r="E21" s="109"/>
      <c r="F21" s="37"/>
      <c r="G21" s="166"/>
      <c r="H21" s="167"/>
    </row>
    <row r="22" spans="1:8">
      <c r="B22" s="62"/>
      <c r="C22" s="45"/>
      <c r="D22" s="182" t="s">
        <v>43</v>
      </c>
      <c r="E22" s="45"/>
      <c r="F22" s="53"/>
      <c r="G22" s="163"/>
      <c r="H22" s="164"/>
    </row>
    <row r="23" spans="1:8" ht="15">
      <c r="A23" s="20" t="s">
        <v>108</v>
      </c>
      <c r="B23" s="107" t="s">
        <v>12</v>
      </c>
      <c r="C23" s="160" t="s">
        <v>263</v>
      </c>
      <c r="D23" s="183" t="s">
        <v>31</v>
      </c>
      <c r="E23" s="109" t="s">
        <v>19</v>
      </c>
      <c r="F23" s="37" t="s">
        <v>264</v>
      </c>
      <c r="G23" s="160">
        <v>18.190000000000001</v>
      </c>
      <c r="H23" s="165">
        <f>TRUNC(F23*G23,2)</f>
        <v>26.95</v>
      </c>
    </row>
    <row r="24" spans="1:8" ht="15">
      <c r="A24" s="20" t="s">
        <v>108</v>
      </c>
      <c r="B24" s="107" t="s">
        <v>12</v>
      </c>
      <c r="C24" s="160" t="s">
        <v>265</v>
      </c>
      <c r="D24" s="183" t="s">
        <v>27</v>
      </c>
      <c r="E24" s="109" t="s">
        <v>19</v>
      </c>
      <c r="F24" s="37" t="s">
        <v>264</v>
      </c>
      <c r="G24" s="160">
        <v>22.8</v>
      </c>
      <c r="H24" s="165">
        <f>TRUNC(F24*G24,2)</f>
        <v>33.79</v>
      </c>
    </row>
    <row r="25" spans="1:8">
      <c r="B25" s="39"/>
      <c r="C25" s="108"/>
      <c r="D25" s="184" t="s">
        <v>60</v>
      </c>
      <c r="E25" s="109"/>
      <c r="F25" s="37"/>
      <c r="G25" s="166"/>
      <c r="H25" s="167">
        <f>SUM(H23:H24)</f>
        <v>60.739999999999995</v>
      </c>
    </row>
    <row r="26" spans="1:8">
      <c r="B26" s="43"/>
      <c r="C26" s="42"/>
      <c r="D26" s="185"/>
      <c r="E26" s="42"/>
      <c r="F26" s="37"/>
      <c r="G26" s="168"/>
      <c r="H26" s="169"/>
    </row>
    <row r="27" spans="1:8">
      <c r="B27" s="39"/>
      <c r="C27" s="108"/>
      <c r="D27" s="186" t="s">
        <v>44</v>
      </c>
      <c r="E27" s="109"/>
      <c r="F27" s="37"/>
      <c r="G27" s="166"/>
      <c r="H27" s="170"/>
    </row>
    <row r="28" spans="1:8">
      <c r="B28" s="40"/>
      <c r="C28" s="41"/>
      <c r="D28" s="184" t="s">
        <v>111</v>
      </c>
      <c r="E28" s="109"/>
      <c r="F28" s="37"/>
      <c r="G28" s="171"/>
      <c r="H28" s="167">
        <v>0</v>
      </c>
    </row>
    <row r="29" spans="1:8">
      <c r="B29" s="39"/>
      <c r="C29" s="180"/>
      <c r="D29" s="187"/>
      <c r="E29" s="109"/>
      <c r="F29" s="37"/>
      <c r="G29" s="171"/>
      <c r="H29" s="165"/>
    </row>
    <row r="30" spans="1:8">
      <c r="B30" s="39"/>
      <c r="C30" s="180"/>
      <c r="D30" s="184" t="s">
        <v>110</v>
      </c>
      <c r="E30" s="109"/>
      <c r="F30" s="37"/>
      <c r="G30" s="166"/>
      <c r="H30" s="167">
        <f>H20+H25+H28</f>
        <v>559.45000000000005</v>
      </c>
    </row>
    <row r="31" spans="1:8">
      <c r="B31" s="39"/>
      <c r="C31" s="180"/>
      <c r="D31" s="188" t="s">
        <v>45</v>
      </c>
      <c r="E31" s="38" t="s">
        <v>10</v>
      </c>
      <c r="F31" s="37">
        <v>0</v>
      </c>
      <c r="G31" s="172"/>
      <c r="H31" s="173">
        <v>0</v>
      </c>
    </row>
    <row r="32" spans="1:8">
      <c r="B32" s="63"/>
      <c r="C32" s="47"/>
      <c r="D32" s="189" t="s">
        <v>46</v>
      </c>
      <c r="E32" s="47"/>
      <c r="F32" s="52"/>
      <c r="G32" s="174"/>
      <c r="H32" s="175">
        <f>H30</f>
        <v>559.45000000000005</v>
      </c>
    </row>
    <row r="33" spans="1:8">
      <c r="B33" s="24"/>
    </row>
    <row r="34" spans="1:8">
      <c r="A34" s="21"/>
      <c r="B34" s="36" t="s">
        <v>369</v>
      </c>
      <c r="C34" s="36" t="s">
        <v>236</v>
      </c>
      <c r="D34" s="181" t="s">
        <v>268</v>
      </c>
      <c r="E34" s="36" t="s">
        <v>14</v>
      </c>
      <c r="F34" s="36">
        <v>1</v>
      </c>
      <c r="G34" s="162">
        <f>H49</f>
        <v>21.46</v>
      </c>
      <c r="H34" s="162">
        <f>F34*G34</f>
        <v>21.46</v>
      </c>
    </row>
    <row r="35" spans="1:8">
      <c r="B35" s="61"/>
      <c r="C35" s="44"/>
      <c r="D35" s="190" t="s">
        <v>42</v>
      </c>
      <c r="E35" s="44"/>
      <c r="F35" s="37"/>
      <c r="G35" s="176"/>
      <c r="H35" s="167"/>
    </row>
    <row r="36" spans="1:8" ht="45">
      <c r="B36" s="107"/>
      <c r="C36" s="160" t="s">
        <v>269</v>
      </c>
      <c r="D36" s="191" t="s">
        <v>32</v>
      </c>
      <c r="E36" s="160" t="s">
        <v>22</v>
      </c>
      <c r="F36" s="37" t="s">
        <v>271</v>
      </c>
      <c r="G36" s="160">
        <v>169.79</v>
      </c>
      <c r="H36" s="165">
        <f>TRUNC(F36*G36,2)</f>
        <v>1.4</v>
      </c>
    </row>
    <row r="37" spans="1:8" ht="45">
      <c r="B37" s="39"/>
      <c r="C37" s="160" t="s">
        <v>270</v>
      </c>
      <c r="D37" s="191" t="s">
        <v>34</v>
      </c>
      <c r="E37" s="160" t="s">
        <v>23</v>
      </c>
      <c r="F37" s="37" t="s">
        <v>272</v>
      </c>
      <c r="G37" s="160">
        <v>62.48</v>
      </c>
      <c r="H37" s="165">
        <f>TRUNC(F37*G37,2)</f>
        <v>0.94</v>
      </c>
    </row>
    <row r="38" spans="1:8" ht="15">
      <c r="B38" s="126"/>
      <c r="C38" s="160"/>
      <c r="D38" s="184" t="s">
        <v>60</v>
      </c>
      <c r="E38" s="109"/>
      <c r="F38" s="37"/>
      <c r="G38" s="166"/>
      <c r="H38" s="167">
        <f>SUM(H36:H37)</f>
        <v>2.34</v>
      </c>
    </row>
    <row r="39" spans="1:8" ht="15">
      <c r="B39" s="126"/>
      <c r="C39" s="160"/>
      <c r="D39" s="183"/>
      <c r="E39" s="160"/>
      <c r="F39" s="53"/>
      <c r="G39" s="177"/>
      <c r="H39" s="164"/>
    </row>
    <row r="40" spans="1:8">
      <c r="B40" s="62"/>
      <c r="C40" s="45"/>
      <c r="D40" s="182" t="s">
        <v>43</v>
      </c>
      <c r="E40" s="45"/>
      <c r="F40" s="53"/>
      <c r="G40" s="163"/>
      <c r="H40" s="164"/>
    </row>
    <row r="41" spans="1:8" ht="30">
      <c r="B41" s="62"/>
      <c r="C41" s="160" t="s">
        <v>273</v>
      </c>
      <c r="D41" s="191" t="s">
        <v>28</v>
      </c>
      <c r="E41" s="160" t="s">
        <v>19</v>
      </c>
      <c r="F41" s="37">
        <v>1</v>
      </c>
      <c r="G41" s="160">
        <v>19.12</v>
      </c>
      <c r="H41" s="165">
        <f>TRUNC(F41*G41,2)</f>
        <v>19.12</v>
      </c>
    </row>
    <row r="42" spans="1:8">
      <c r="B42" s="39"/>
      <c r="C42" s="108"/>
      <c r="D42" s="184" t="s">
        <v>60</v>
      </c>
      <c r="E42" s="109"/>
      <c r="F42" s="37"/>
      <c r="G42" s="166"/>
      <c r="H42" s="167">
        <f>SUM(H41)</f>
        <v>19.12</v>
      </c>
    </row>
    <row r="43" spans="1:8">
      <c r="B43" s="43"/>
      <c r="C43" s="42"/>
      <c r="D43" s="185"/>
      <c r="E43" s="42"/>
      <c r="F43" s="37"/>
      <c r="G43" s="168"/>
      <c r="H43" s="169"/>
    </row>
    <row r="44" spans="1:8">
      <c r="B44" s="39"/>
      <c r="C44" s="108"/>
      <c r="D44" s="186" t="s">
        <v>44</v>
      </c>
      <c r="E44" s="109"/>
      <c r="F44" s="37"/>
      <c r="G44" s="166"/>
      <c r="H44" s="170"/>
    </row>
    <row r="45" spans="1:8">
      <c r="B45" s="40"/>
      <c r="C45" s="41"/>
      <c r="D45" s="184" t="s">
        <v>111</v>
      </c>
      <c r="E45" s="109"/>
      <c r="F45" s="37"/>
      <c r="G45" s="171"/>
      <c r="H45" s="167">
        <v>0</v>
      </c>
    </row>
    <row r="46" spans="1:8">
      <c r="B46" s="39"/>
      <c r="C46" s="180"/>
      <c r="D46" s="187"/>
      <c r="E46" s="109"/>
      <c r="F46" s="37"/>
      <c r="G46" s="171"/>
      <c r="H46" s="165"/>
    </row>
    <row r="47" spans="1:8">
      <c r="B47" s="39"/>
      <c r="C47" s="180"/>
      <c r="D47" s="184" t="s">
        <v>110</v>
      </c>
      <c r="E47" s="109"/>
      <c r="F47" s="37"/>
      <c r="G47" s="166"/>
      <c r="H47" s="167">
        <f>H45+H42+H38</f>
        <v>21.46</v>
      </c>
    </row>
    <row r="48" spans="1:8">
      <c r="B48" s="39"/>
      <c r="C48" s="180"/>
      <c r="D48" s="188" t="s">
        <v>45</v>
      </c>
      <c r="E48" s="38" t="s">
        <v>10</v>
      </c>
      <c r="F48" s="37">
        <v>0</v>
      </c>
      <c r="G48" s="172"/>
      <c r="H48" s="173">
        <v>0</v>
      </c>
    </row>
    <row r="49" spans="1:8">
      <c r="B49" s="63"/>
      <c r="C49" s="47"/>
      <c r="D49" s="189" t="s">
        <v>46</v>
      </c>
      <c r="E49" s="47"/>
      <c r="F49" s="52"/>
      <c r="G49" s="174"/>
      <c r="H49" s="175">
        <f>H47</f>
        <v>21.46</v>
      </c>
    </row>
    <row r="50" spans="1:8">
      <c r="B50" s="24"/>
    </row>
    <row r="51" spans="1:8">
      <c r="A51" s="21"/>
      <c r="B51" s="36" t="s">
        <v>369</v>
      </c>
      <c r="C51" s="36" t="s">
        <v>237</v>
      </c>
      <c r="D51" s="181" t="s">
        <v>274</v>
      </c>
      <c r="E51" s="36" t="s">
        <v>13</v>
      </c>
      <c r="F51" s="36">
        <v>1</v>
      </c>
      <c r="G51" s="162">
        <f>H65</f>
        <v>3.27</v>
      </c>
      <c r="H51" s="162">
        <f>F51*G51</f>
        <v>3.27</v>
      </c>
    </row>
    <row r="52" spans="1:8">
      <c r="B52" s="61"/>
      <c r="C52" s="44"/>
      <c r="D52" s="190" t="s">
        <v>42</v>
      </c>
      <c r="E52" s="44"/>
      <c r="F52" s="37"/>
      <c r="G52" s="176"/>
      <c r="H52" s="167"/>
    </row>
    <row r="53" spans="1:8">
      <c r="B53" s="107"/>
      <c r="C53" s="108"/>
      <c r="D53" s="187" t="s">
        <v>231</v>
      </c>
      <c r="E53" s="109"/>
      <c r="F53" s="37"/>
      <c r="G53" s="171"/>
      <c r="H53" s="165">
        <v>0</v>
      </c>
    </row>
    <row r="54" spans="1:8">
      <c r="B54" s="39"/>
      <c r="C54" s="108"/>
      <c r="D54" s="184"/>
      <c r="E54" s="109"/>
      <c r="F54" s="37"/>
      <c r="G54" s="166"/>
      <c r="H54" s="167"/>
    </row>
    <row r="55" spans="1:8">
      <c r="B55" s="62"/>
      <c r="C55" s="45"/>
      <c r="D55" s="182" t="s">
        <v>43</v>
      </c>
      <c r="E55" s="45"/>
      <c r="F55" s="53"/>
      <c r="G55" s="163"/>
      <c r="H55" s="164"/>
    </row>
    <row r="56" spans="1:8">
      <c r="A56" s="20" t="s">
        <v>108</v>
      </c>
      <c r="B56" s="107" t="s">
        <v>12</v>
      </c>
      <c r="C56" s="108">
        <v>88316</v>
      </c>
      <c r="D56" s="187" t="s">
        <v>368</v>
      </c>
      <c r="E56" s="109" t="s">
        <v>19</v>
      </c>
      <c r="F56" s="37" t="s">
        <v>275</v>
      </c>
      <c r="G56" s="37">
        <v>18.34</v>
      </c>
      <c r="H56" s="165">
        <f>TRUNC(F56*G56,2)</f>
        <v>1.92</v>
      </c>
    </row>
    <row r="57" spans="1:8">
      <c r="B57" s="107"/>
      <c r="C57" s="108" t="s">
        <v>267</v>
      </c>
      <c r="D57" s="187" t="s">
        <v>25</v>
      </c>
      <c r="E57" s="109" t="s">
        <v>19</v>
      </c>
      <c r="F57" s="37" t="s">
        <v>275</v>
      </c>
      <c r="G57" s="37">
        <v>12.97</v>
      </c>
      <c r="H57" s="165">
        <f>TRUNC(F57*G57,2)</f>
        <v>1.35</v>
      </c>
    </row>
    <row r="58" spans="1:8">
      <c r="B58" s="39"/>
      <c r="C58" s="108"/>
      <c r="D58" s="184" t="s">
        <v>60</v>
      </c>
      <c r="E58" s="109"/>
      <c r="F58" s="37"/>
      <c r="G58" s="166"/>
      <c r="H58" s="167">
        <f>SUM(H56:H57)</f>
        <v>3.27</v>
      </c>
    </row>
    <row r="59" spans="1:8">
      <c r="B59" s="43"/>
      <c r="C59" s="42"/>
      <c r="D59" s="185"/>
      <c r="E59" s="42"/>
      <c r="F59" s="37"/>
      <c r="G59" s="168"/>
      <c r="H59" s="169"/>
    </row>
    <row r="60" spans="1:8">
      <c r="B60" s="39"/>
      <c r="C60" s="108"/>
      <c r="D60" s="186" t="s">
        <v>44</v>
      </c>
      <c r="E60" s="109"/>
      <c r="F60" s="37"/>
      <c r="G60" s="166"/>
      <c r="H60" s="170"/>
    </row>
    <row r="61" spans="1:8">
      <c r="B61" s="40"/>
      <c r="C61" s="41"/>
      <c r="D61" s="184" t="s">
        <v>111</v>
      </c>
      <c r="E61" s="109"/>
      <c r="F61" s="37"/>
      <c r="G61" s="171"/>
      <c r="H61" s="167">
        <v>0</v>
      </c>
    </row>
    <row r="62" spans="1:8">
      <c r="B62" s="39"/>
      <c r="C62" s="180"/>
      <c r="D62" s="187"/>
      <c r="E62" s="109"/>
      <c r="F62" s="37"/>
      <c r="G62" s="171"/>
      <c r="H62" s="165"/>
    </row>
    <row r="63" spans="1:8">
      <c r="B63" s="39"/>
      <c r="C63" s="180"/>
      <c r="D63" s="184" t="s">
        <v>110</v>
      </c>
      <c r="E63" s="109"/>
      <c r="F63" s="37"/>
      <c r="G63" s="166"/>
      <c r="H63" s="167">
        <f>H61+H58+H53</f>
        <v>3.27</v>
      </c>
    </row>
    <row r="64" spans="1:8">
      <c r="B64" s="39"/>
      <c r="C64" s="180"/>
      <c r="D64" s="188" t="s">
        <v>45</v>
      </c>
      <c r="E64" s="38" t="s">
        <v>10</v>
      </c>
      <c r="F64" s="37">
        <v>0</v>
      </c>
      <c r="G64" s="172"/>
      <c r="H64" s="173">
        <v>0</v>
      </c>
    </row>
    <row r="65" spans="1:8">
      <c r="B65" s="63"/>
      <c r="C65" s="47"/>
      <c r="D65" s="189" t="s">
        <v>46</v>
      </c>
      <c r="E65" s="47"/>
      <c r="F65" s="52"/>
      <c r="G65" s="174"/>
      <c r="H65" s="175">
        <f>H63</f>
        <v>3.27</v>
      </c>
    </row>
    <row r="66" spans="1:8">
      <c r="B66" s="24"/>
    </row>
    <row r="67" spans="1:8">
      <c r="A67" s="21"/>
      <c r="B67" s="36" t="s">
        <v>369</v>
      </c>
      <c r="C67" s="36" t="s">
        <v>238</v>
      </c>
      <c r="D67" s="181" t="s">
        <v>295</v>
      </c>
      <c r="E67" s="36" t="s">
        <v>17</v>
      </c>
      <c r="F67" s="36">
        <v>1</v>
      </c>
      <c r="G67" s="162">
        <f>H81</f>
        <v>3.29</v>
      </c>
      <c r="H67" s="162">
        <f>F67*G67</f>
        <v>3.29</v>
      </c>
    </row>
    <row r="68" spans="1:8">
      <c r="B68" s="61"/>
      <c r="C68" s="44"/>
      <c r="D68" s="190" t="s">
        <v>42</v>
      </c>
      <c r="E68" s="44"/>
      <c r="F68" s="37"/>
      <c r="G68" s="176"/>
      <c r="H68" s="167"/>
    </row>
    <row r="69" spans="1:8">
      <c r="B69" s="107"/>
      <c r="C69" s="108"/>
      <c r="D69" s="187" t="s">
        <v>231</v>
      </c>
      <c r="E69" s="109"/>
      <c r="F69" s="37"/>
      <c r="G69" s="171"/>
      <c r="H69" s="165">
        <v>0</v>
      </c>
    </row>
    <row r="70" spans="1:8">
      <c r="B70" s="39"/>
      <c r="C70" s="108"/>
      <c r="D70" s="184"/>
      <c r="E70" s="109"/>
      <c r="F70" s="37"/>
      <c r="G70" s="166"/>
      <c r="H70" s="167"/>
    </row>
    <row r="71" spans="1:8">
      <c r="B71" s="62"/>
      <c r="C71" s="45"/>
      <c r="D71" s="182" t="s">
        <v>43</v>
      </c>
      <c r="E71" s="45"/>
      <c r="F71" s="53"/>
      <c r="G71" s="163"/>
      <c r="H71" s="164"/>
    </row>
    <row r="72" spans="1:8" ht="15">
      <c r="A72" s="20" t="s">
        <v>108</v>
      </c>
      <c r="B72" s="266" t="s">
        <v>277</v>
      </c>
      <c r="C72" s="160" t="s">
        <v>263</v>
      </c>
      <c r="D72" s="183" t="s">
        <v>31</v>
      </c>
      <c r="E72" s="160" t="s">
        <v>19</v>
      </c>
      <c r="F72" s="37" t="s">
        <v>276</v>
      </c>
      <c r="G72" s="160">
        <v>18.190000000000001</v>
      </c>
      <c r="H72" s="165">
        <f>TRUNC(F72*G72,2)</f>
        <v>1.46</v>
      </c>
    </row>
    <row r="73" spans="1:8" ht="15">
      <c r="B73" s="267"/>
      <c r="C73" s="160" t="s">
        <v>265</v>
      </c>
      <c r="D73" s="183" t="s">
        <v>27</v>
      </c>
      <c r="E73" s="160" t="s">
        <v>19</v>
      </c>
      <c r="F73" s="37" t="s">
        <v>276</v>
      </c>
      <c r="G73" s="160">
        <v>22.8</v>
      </c>
      <c r="H73" s="165">
        <f>TRUNC(F73*G73,2)</f>
        <v>1.83</v>
      </c>
    </row>
    <row r="74" spans="1:8">
      <c r="B74" s="39"/>
      <c r="C74" s="108"/>
      <c r="D74" s="184" t="s">
        <v>60</v>
      </c>
      <c r="E74" s="109"/>
      <c r="F74" s="37"/>
      <c r="G74" s="166"/>
      <c r="H74" s="167">
        <f>SUM(H72:H73)</f>
        <v>3.29</v>
      </c>
    </row>
    <row r="75" spans="1:8">
      <c r="B75" s="43"/>
      <c r="C75" s="42"/>
      <c r="D75" s="185"/>
      <c r="E75" s="42"/>
      <c r="F75" s="37"/>
      <c r="G75" s="168"/>
      <c r="H75" s="169"/>
    </row>
    <row r="76" spans="1:8">
      <c r="B76" s="39"/>
      <c r="C76" s="108"/>
      <c r="D76" s="186" t="s">
        <v>44</v>
      </c>
      <c r="E76" s="109"/>
      <c r="F76" s="37"/>
      <c r="G76" s="166"/>
      <c r="H76" s="170"/>
    </row>
    <row r="77" spans="1:8">
      <c r="B77" s="40"/>
      <c r="C77" s="41"/>
      <c r="D77" s="184" t="s">
        <v>111</v>
      </c>
      <c r="E77" s="109"/>
      <c r="F77" s="37"/>
      <c r="G77" s="171"/>
      <c r="H77" s="167">
        <v>0</v>
      </c>
    </row>
    <row r="78" spans="1:8">
      <c r="B78" s="39"/>
      <c r="C78" s="180"/>
      <c r="D78" s="187"/>
      <c r="E78" s="109"/>
      <c r="F78" s="37"/>
      <c r="G78" s="171"/>
      <c r="H78" s="165"/>
    </row>
    <row r="79" spans="1:8">
      <c r="B79" s="39"/>
      <c r="C79" s="180"/>
      <c r="D79" s="184" t="s">
        <v>110</v>
      </c>
      <c r="E79" s="109"/>
      <c r="F79" s="37"/>
      <c r="G79" s="166"/>
      <c r="H79" s="167">
        <f>H77+H74+H69</f>
        <v>3.29</v>
      </c>
    </row>
    <row r="80" spans="1:8">
      <c r="B80" s="39"/>
      <c r="C80" s="180"/>
      <c r="D80" s="188" t="s">
        <v>45</v>
      </c>
      <c r="E80" s="38" t="s">
        <v>10</v>
      </c>
      <c r="F80" s="37">
        <v>0</v>
      </c>
      <c r="G80" s="172"/>
      <c r="H80" s="173">
        <v>0</v>
      </c>
    </row>
    <row r="81" spans="2:8">
      <c r="B81" s="63"/>
      <c r="C81" s="47"/>
      <c r="D81" s="189" t="s">
        <v>46</v>
      </c>
      <c r="E81" s="47"/>
      <c r="F81" s="52"/>
      <c r="G81" s="174"/>
      <c r="H81" s="175">
        <f>H79</f>
        <v>3.29</v>
      </c>
    </row>
    <row r="82" spans="2:8">
      <c r="B82" s="131"/>
      <c r="C82" s="132"/>
      <c r="D82" s="192"/>
      <c r="E82" s="132"/>
      <c r="F82" s="133"/>
      <c r="G82" s="178"/>
      <c r="H82" s="179"/>
    </row>
    <row r="83" spans="2:8">
      <c r="B83" s="36" t="s">
        <v>369</v>
      </c>
      <c r="C83" s="36" t="s">
        <v>239</v>
      </c>
      <c r="D83" s="181" t="s">
        <v>296</v>
      </c>
      <c r="E83" s="36" t="s">
        <v>17</v>
      </c>
      <c r="F83" s="36">
        <v>1</v>
      </c>
      <c r="G83" s="162">
        <f>H97</f>
        <v>34.370000000000005</v>
      </c>
      <c r="H83" s="162">
        <f>F83*G83</f>
        <v>34.370000000000005</v>
      </c>
    </row>
    <row r="84" spans="2:8">
      <c r="B84" s="61"/>
      <c r="C84" s="44"/>
      <c r="D84" s="190" t="s">
        <v>42</v>
      </c>
      <c r="E84" s="44"/>
      <c r="F84" s="37"/>
      <c r="G84" s="176"/>
      <c r="H84" s="167"/>
    </row>
    <row r="85" spans="2:8">
      <c r="B85" s="107"/>
      <c r="C85" s="108"/>
      <c r="D85" s="187" t="s">
        <v>231</v>
      </c>
      <c r="E85" s="109"/>
      <c r="F85" s="37"/>
      <c r="G85" s="171"/>
      <c r="H85" s="165">
        <v>0</v>
      </c>
    </row>
    <row r="86" spans="2:8">
      <c r="B86" s="39"/>
      <c r="C86" s="108"/>
      <c r="D86" s="184"/>
      <c r="E86" s="109"/>
      <c r="F86" s="37"/>
      <c r="G86" s="166"/>
      <c r="H86" s="167"/>
    </row>
    <row r="87" spans="2:8">
      <c r="B87" s="62"/>
      <c r="C87" s="45"/>
      <c r="D87" s="182" t="s">
        <v>43</v>
      </c>
      <c r="E87" s="45"/>
      <c r="F87" s="53"/>
      <c r="G87" s="163"/>
      <c r="H87" s="164"/>
    </row>
    <row r="88" spans="2:8" ht="30">
      <c r="B88" s="266" t="s">
        <v>283</v>
      </c>
      <c r="C88" s="160" t="s">
        <v>263</v>
      </c>
      <c r="D88" s="191" t="s">
        <v>31</v>
      </c>
      <c r="E88" s="160" t="s">
        <v>19</v>
      </c>
      <c r="F88" s="160" t="s">
        <v>282</v>
      </c>
      <c r="G88" s="160">
        <v>18.190000000000001</v>
      </c>
      <c r="H88" s="165">
        <f>TRUNC(F88*G88,2)</f>
        <v>15.25</v>
      </c>
    </row>
    <row r="89" spans="2:8" ht="30">
      <c r="B89" s="267"/>
      <c r="C89" s="160" t="s">
        <v>265</v>
      </c>
      <c r="D89" s="191" t="s">
        <v>27</v>
      </c>
      <c r="E89" s="160" t="s">
        <v>19</v>
      </c>
      <c r="F89" s="160" t="s">
        <v>282</v>
      </c>
      <c r="G89" s="160">
        <v>22.8</v>
      </c>
      <c r="H89" s="165">
        <f>TRUNC(F89*G89,2)</f>
        <v>19.12</v>
      </c>
    </row>
    <row r="90" spans="2:8">
      <c r="B90" s="39"/>
      <c r="C90" s="108"/>
      <c r="D90" s="184" t="s">
        <v>60</v>
      </c>
      <c r="E90" s="109"/>
      <c r="F90" s="37"/>
      <c r="G90" s="166"/>
      <c r="H90" s="167">
        <f>SUM(H88:H89)</f>
        <v>34.370000000000005</v>
      </c>
    </row>
    <row r="91" spans="2:8">
      <c r="B91" s="43"/>
      <c r="C91" s="42"/>
      <c r="D91" s="185"/>
      <c r="E91" s="42"/>
      <c r="F91" s="37"/>
      <c r="G91" s="168"/>
      <c r="H91" s="169"/>
    </row>
    <row r="92" spans="2:8">
      <c r="B92" s="39"/>
      <c r="C92" s="108"/>
      <c r="D92" s="186" t="s">
        <v>44</v>
      </c>
      <c r="E92" s="109"/>
      <c r="F92" s="37"/>
      <c r="G92" s="166"/>
      <c r="H92" s="170"/>
    </row>
    <row r="93" spans="2:8">
      <c r="B93" s="40"/>
      <c r="C93" s="41"/>
      <c r="D93" s="184" t="s">
        <v>111</v>
      </c>
      <c r="E93" s="109"/>
      <c r="F93" s="37"/>
      <c r="G93" s="171"/>
      <c r="H93" s="167">
        <v>0</v>
      </c>
    </row>
    <row r="94" spans="2:8">
      <c r="B94" s="39"/>
      <c r="C94" s="180"/>
      <c r="D94" s="187"/>
      <c r="E94" s="109"/>
      <c r="F94" s="37"/>
      <c r="G94" s="171"/>
      <c r="H94" s="165"/>
    </row>
    <row r="95" spans="2:8">
      <c r="B95" s="39"/>
      <c r="C95" s="180"/>
      <c r="D95" s="184" t="s">
        <v>110</v>
      </c>
      <c r="E95" s="109"/>
      <c r="F95" s="37"/>
      <c r="G95" s="166"/>
      <c r="H95" s="167">
        <f>H93+H90+H85</f>
        <v>34.370000000000005</v>
      </c>
    </row>
    <row r="96" spans="2:8">
      <c r="B96" s="39"/>
      <c r="C96" s="180"/>
      <c r="D96" s="188" t="s">
        <v>45</v>
      </c>
      <c r="E96" s="38" t="s">
        <v>10</v>
      </c>
      <c r="F96" s="37">
        <v>0</v>
      </c>
      <c r="G96" s="172"/>
      <c r="H96" s="173">
        <v>0</v>
      </c>
    </row>
    <row r="97" spans="2:8">
      <c r="B97" s="63"/>
      <c r="C97" s="47"/>
      <c r="D97" s="189" t="s">
        <v>46</v>
      </c>
      <c r="E97" s="47"/>
      <c r="F97" s="52"/>
      <c r="G97" s="174"/>
      <c r="H97" s="175">
        <f>H95</f>
        <v>34.370000000000005</v>
      </c>
    </row>
    <row r="98" spans="2:8">
      <c r="B98" s="131"/>
      <c r="C98" s="132"/>
      <c r="D98" s="192"/>
      <c r="E98" s="132"/>
      <c r="F98" s="133"/>
      <c r="G98" s="178"/>
      <c r="H98" s="179"/>
    </row>
    <row r="99" spans="2:8">
      <c r="B99" s="36" t="s">
        <v>369</v>
      </c>
      <c r="C99" s="36" t="s">
        <v>240</v>
      </c>
      <c r="D99" s="181" t="s">
        <v>297</v>
      </c>
      <c r="E99" s="36" t="s">
        <v>17</v>
      </c>
      <c r="F99" s="36">
        <v>1</v>
      </c>
      <c r="G99" s="162">
        <f>H113</f>
        <v>8.27</v>
      </c>
      <c r="H99" s="162">
        <f>F99*G99</f>
        <v>8.27</v>
      </c>
    </row>
    <row r="100" spans="2:8">
      <c r="B100" s="61"/>
      <c r="C100" s="44"/>
      <c r="D100" s="190" t="s">
        <v>42</v>
      </c>
      <c r="E100" s="44"/>
      <c r="F100" s="37"/>
      <c r="G100" s="176"/>
      <c r="H100" s="167"/>
    </row>
    <row r="101" spans="2:8">
      <c r="B101" s="107"/>
      <c r="C101" s="108"/>
      <c r="D101" s="187" t="s">
        <v>231</v>
      </c>
      <c r="E101" s="109"/>
      <c r="F101" s="37"/>
      <c r="G101" s="171"/>
      <c r="H101" s="165">
        <v>0</v>
      </c>
    </row>
    <row r="102" spans="2:8">
      <c r="B102" s="39"/>
      <c r="C102" s="108"/>
      <c r="D102" s="184"/>
      <c r="E102" s="109"/>
      <c r="F102" s="37"/>
      <c r="G102" s="166"/>
      <c r="H102" s="167"/>
    </row>
    <row r="103" spans="2:8">
      <c r="B103" s="62"/>
      <c r="C103" s="45"/>
      <c r="D103" s="182" t="s">
        <v>43</v>
      </c>
      <c r="E103" s="45"/>
      <c r="F103" s="53"/>
      <c r="G103" s="163"/>
      <c r="H103" s="164"/>
    </row>
    <row r="104" spans="2:8" ht="30">
      <c r="B104" s="268" t="s">
        <v>285</v>
      </c>
      <c r="C104" s="160" t="s">
        <v>263</v>
      </c>
      <c r="D104" s="191" t="s">
        <v>31</v>
      </c>
      <c r="E104" s="160" t="s">
        <v>19</v>
      </c>
      <c r="F104" s="160" t="s">
        <v>284</v>
      </c>
      <c r="G104" s="160">
        <v>18.190000000000001</v>
      </c>
      <c r="H104" s="165">
        <f>TRUNC(F104*G104,2)</f>
        <v>3.67</v>
      </c>
    </row>
    <row r="105" spans="2:8" ht="30">
      <c r="B105" s="269"/>
      <c r="C105" s="160" t="s">
        <v>265</v>
      </c>
      <c r="D105" s="191" t="s">
        <v>27</v>
      </c>
      <c r="E105" s="160" t="s">
        <v>19</v>
      </c>
      <c r="F105" s="160" t="s">
        <v>284</v>
      </c>
      <c r="G105" s="160">
        <v>22.8</v>
      </c>
      <c r="H105" s="165">
        <f>TRUNC(F105*G105,2)</f>
        <v>4.5999999999999996</v>
      </c>
    </row>
    <row r="106" spans="2:8">
      <c r="B106" s="39"/>
      <c r="C106" s="108"/>
      <c r="D106" s="184" t="s">
        <v>60</v>
      </c>
      <c r="E106" s="109"/>
      <c r="F106" s="37"/>
      <c r="G106" s="166"/>
      <c r="H106" s="167">
        <f>SUM(H104:H105)</f>
        <v>8.27</v>
      </c>
    </row>
    <row r="107" spans="2:8">
      <c r="B107" s="43"/>
      <c r="C107" s="42"/>
      <c r="D107" s="185"/>
      <c r="E107" s="42"/>
      <c r="F107" s="37"/>
      <c r="G107" s="168"/>
      <c r="H107" s="169"/>
    </row>
    <row r="108" spans="2:8">
      <c r="B108" s="39"/>
      <c r="C108" s="108"/>
      <c r="D108" s="186" t="s">
        <v>44</v>
      </c>
      <c r="E108" s="109"/>
      <c r="F108" s="37"/>
      <c r="G108" s="166"/>
      <c r="H108" s="170"/>
    </row>
    <row r="109" spans="2:8">
      <c r="B109" s="40"/>
      <c r="C109" s="41"/>
      <c r="D109" s="184" t="s">
        <v>111</v>
      </c>
      <c r="E109" s="109"/>
      <c r="F109" s="37"/>
      <c r="G109" s="171"/>
      <c r="H109" s="167">
        <v>0</v>
      </c>
    </row>
    <row r="110" spans="2:8">
      <c r="B110" s="39"/>
      <c r="C110" s="180"/>
      <c r="D110" s="187"/>
      <c r="E110" s="109"/>
      <c r="F110" s="37"/>
      <c r="G110" s="171"/>
      <c r="H110" s="165"/>
    </row>
    <row r="111" spans="2:8">
      <c r="B111" s="39"/>
      <c r="C111" s="180"/>
      <c r="D111" s="184" t="s">
        <v>110</v>
      </c>
      <c r="E111" s="109"/>
      <c r="F111" s="37"/>
      <c r="G111" s="166"/>
      <c r="H111" s="167">
        <f>H109+H106+H101</f>
        <v>8.27</v>
      </c>
    </row>
    <row r="112" spans="2:8">
      <c r="B112" s="39"/>
      <c r="C112" s="180"/>
      <c r="D112" s="188" t="s">
        <v>45</v>
      </c>
      <c r="E112" s="38" t="s">
        <v>10</v>
      </c>
      <c r="F112" s="37">
        <v>0</v>
      </c>
      <c r="G112" s="172"/>
      <c r="H112" s="173">
        <v>0</v>
      </c>
    </row>
    <row r="113" spans="2:8">
      <c r="B113" s="63"/>
      <c r="C113" s="47"/>
      <c r="D113" s="189" t="s">
        <v>46</v>
      </c>
      <c r="E113" s="47"/>
      <c r="F113" s="52"/>
      <c r="G113" s="174"/>
      <c r="H113" s="175">
        <f>H111</f>
        <v>8.27</v>
      </c>
    </row>
    <row r="114" spans="2:8">
      <c r="B114" s="131"/>
      <c r="C114" s="132"/>
      <c r="D114" s="192"/>
      <c r="E114" s="132"/>
      <c r="F114" s="133"/>
      <c r="G114" s="178"/>
      <c r="H114" s="179"/>
    </row>
    <row r="115" spans="2:8">
      <c r="B115" s="36" t="s">
        <v>369</v>
      </c>
      <c r="C115" s="36" t="s">
        <v>241</v>
      </c>
      <c r="D115" s="181" t="s">
        <v>298</v>
      </c>
      <c r="E115" s="36" t="s">
        <v>17</v>
      </c>
      <c r="F115" s="36">
        <v>1</v>
      </c>
      <c r="G115" s="162">
        <f>H129</f>
        <v>8.27</v>
      </c>
      <c r="H115" s="162">
        <f>F115*G115</f>
        <v>8.27</v>
      </c>
    </row>
    <row r="116" spans="2:8">
      <c r="B116" s="61"/>
      <c r="C116" s="44"/>
      <c r="D116" s="190" t="s">
        <v>42</v>
      </c>
      <c r="E116" s="44"/>
      <c r="F116" s="37"/>
      <c r="G116" s="176"/>
      <c r="H116" s="167"/>
    </row>
    <row r="117" spans="2:8">
      <c r="B117" s="107"/>
      <c r="C117" s="108"/>
      <c r="D117" s="187" t="s">
        <v>231</v>
      </c>
      <c r="E117" s="109"/>
      <c r="F117" s="37"/>
      <c r="G117" s="171"/>
      <c r="H117" s="165">
        <v>0</v>
      </c>
    </row>
    <row r="118" spans="2:8">
      <c r="B118" s="39"/>
      <c r="C118" s="108"/>
      <c r="D118" s="184"/>
      <c r="E118" s="109"/>
      <c r="F118" s="37"/>
      <c r="G118" s="166"/>
      <c r="H118" s="167"/>
    </row>
    <row r="119" spans="2:8">
      <c r="B119" s="62"/>
      <c r="C119" s="45"/>
      <c r="D119" s="182" t="s">
        <v>43</v>
      </c>
      <c r="E119" s="45"/>
      <c r="F119" s="53"/>
      <c r="G119" s="163"/>
      <c r="H119" s="164"/>
    </row>
    <row r="120" spans="2:8" ht="30">
      <c r="B120" s="268" t="s">
        <v>286</v>
      </c>
      <c r="C120" s="160" t="s">
        <v>263</v>
      </c>
      <c r="D120" s="191" t="s">
        <v>31</v>
      </c>
      <c r="E120" s="160" t="s">
        <v>19</v>
      </c>
      <c r="F120" s="160" t="s">
        <v>284</v>
      </c>
      <c r="G120" s="160">
        <v>18.190000000000001</v>
      </c>
      <c r="H120" s="165">
        <f>TRUNC(F120*G120,2)</f>
        <v>3.67</v>
      </c>
    </row>
    <row r="121" spans="2:8" ht="30">
      <c r="B121" s="269"/>
      <c r="C121" s="160" t="s">
        <v>265</v>
      </c>
      <c r="D121" s="191" t="s">
        <v>27</v>
      </c>
      <c r="E121" s="160" t="s">
        <v>19</v>
      </c>
      <c r="F121" s="160" t="s">
        <v>284</v>
      </c>
      <c r="G121" s="160">
        <v>22.8</v>
      </c>
      <c r="H121" s="165">
        <f>TRUNC(F121*G121,2)</f>
        <v>4.5999999999999996</v>
      </c>
    </row>
    <row r="122" spans="2:8">
      <c r="B122" s="39"/>
      <c r="C122" s="108"/>
      <c r="D122" s="184" t="s">
        <v>60</v>
      </c>
      <c r="E122" s="109"/>
      <c r="F122" s="37"/>
      <c r="G122" s="166"/>
      <c r="H122" s="167">
        <f>SUM(H120:H121)</f>
        <v>8.27</v>
      </c>
    </row>
    <row r="123" spans="2:8">
      <c r="B123" s="43"/>
      <c r="C123" s="42"/>
      <c r="D123" s="185"/>
      <c r="E123" s="42"/>
      <c r="F123" s="37"/>
      <c r="G123" s="168"/>
      <c r="H123" s="169"/>
    </row>
    <row r="124" spans="2:8">
      <c r="B124" s="39"/>
      <c r="C124" s="108"/>
      <c r="D124" s="186" t="s">
        <v>44</v>
      </c>
      <c r="E124" s="109"/>
      <c r="F124" s="37"/>
      <c r="G124" s="166"/>
      <c r="H124" s="170"/>
    </row>
    <row r="125" spans="2:8">
      <c r="B125" s="40"/>
      <c r="C125" s="41"/>
      <c r="D125" s="184" t="s">
        <v>111</v>
      </c>
      <c r="E125" s="109"/>
      <c r="F125" s="37"/>
      <c r="G125" s="171"/>
      <c r="H125" s="167">
        <v>0</v>
      </c>
    </row>
    <row r="126" spans="2:8">
      <c r="B126" s="39"/>
      <c r="C126" s="180"/>
      <c r="D126" s="187"/>
      <c r="E126" s="109"/>
      <c r="F126" s="37"/>
      <c r="G126" s="171"/>
      <c r="H126" s="165"/>
    </row>
    <row r="127" spans="2:8">
      <c r="B127" s="39"/>
      <c r="C127" s="180"/>
      <c r="D127" s="184" t="s">
        <v>110</v>
      </c>
      <c r="E127" s="109"/>
      <c r="F127" s="37"/>
      <c r="G127" s="166"/>
      <c r="H127" s="167">
        <f>H125+H122+H117</f>
        <v>8.27</v>
      </c>
    </row>
    <row r="128" spans="2:8">
      <c r="B128" s="39"/>
      <c r="C128" s="180"/>
      <c r="D128" s="188" t="s">
        <v>45</v>
      </c>
      <c r="E128" s="38" t="s">
        <v>10</v>
      </c>
      <c r="F128" s="37">
        <v>0</v>
      </c>
      <c r="G128" s="172"/>
      <c r="H128" s="173">
        <v>0</v>
      </c>
    </row>
    <row r="129" spans="2:8">
      <c r="B129" s="63"/>
      <c r="C129" s="47"/>
      <c r="D129" s="189" t="s">
        <v>46</v>
      </c>
      <c r="E129" s="47"/>
      <c r="F129" s="52"/>
      <c r="G129" s="174"/>
      <c r="H129" s="175">
        <f>H127</f>
        <v>8.27</v>
      </c>
    </row>
    <row r="130" spans="2:8">
      <c r="B130" s="131"/>
      <c r="C130" s="132"/>
      <c r="D130" s="192"/>
      <c r="E130" s="132"/>
      <c r="F130" s="133"/>
      <c r="G130" s="178"/>
      <c r="H130" s="179"/>
    </row>
    <row r="131" spans="2:8">
      <c r="B131" s="36" t="s">
        <v>369</v>
      </c>
      <c r="C131" s="36" t="s">
        <v>244</v>
      </c>
      <c r="D131" s="181" t="s">
        <v>300</v>
      </c>
      <c r="E131" s="36" t="s">
        <v>17</v>
      </c>
      <c r="F131" s="36">
        <v>1</v>
      </c>
      <c r="G131" s="162">
        <f>H145</f>
        <v>8.85</v>
      </c>
      <c r="H131" s="162">
        <f>F131*G131</f>
        <v>8.85</v>
      </c>
    </row>
    <row r="132" spans="2:8">
      <c r="B132" s="61"/>
      <c r="C132" s="44"/>
      <c r="D132" s="190" t="s">
        <v>42</v>
      </c>
      <c r="E132" s="44"/>
      <c r="F132" s="37"/>
      <c r="G132" s="176"/>
      <c r="H132" s="167"/>
    </row>
    <row r="133" spans="2:8">
      <c r="B133" s="107"/>
      <c r="C133" s="108"/>
      <c r="D133" s="187" t="s">
        <v>231</v>
      </c>
      <c r="E133" s="109"/>
      <c r="F133" s="37"/>
      <c r="G133" s="171"/>
      <c r="H133" s="165">
        <v>0</v>
      </c>
    </row>
    <row r="134" spans="2:8">
      <c r="B134" s="39"/>
      <c r="C134" s="108"/>
      <c r="D134" s="184"/>
      <c r="E134" s="109"/>
      <c r="F134" s="37"/>
      <c r="G134" s="166"/>
      <c r="H134" s="167"/>
    </row>
    <row r="135" spans="2:8">
      <c r="B135" s="62"/>
      <c r="C135" s="45"/>
      <c r="D135" s="182" t="s">
        <v>43</v>
      </c>
      <c r="E135" s="45"/>
      <c r="F135" s="53"/>
      <c r="G135" s="163"/>
      <c r="H135" s="164"/>
    </row>
    <row r="136" spans="2:8" ht="30">
      <c r="B136" s="266" t="s">
        <v>288</v>
      </c>
      <c r="C136" s="160" t="s">
        <v>263</v>
      </c>
      <c r="D136" s="191" t="s">
        <v>31</v>
      </c>
      <c r="E136" s="160" t="s">
        <v>19</v>
      </c>
      <c r="F136" s="160" t="s">
        <v>287</v>
      </c>
      <c r="G136" s="160">
        <v>18.190000000000001</v>
      </c>
      <c r="H136" s="165">
        <f>TRUNC(F136*G136,2)</f>
        <v>3.93</v>
      </c>
    </row>
    <row r="137" spans="2:8" ht="30">
      <c r="B137" s="267"/>
      <c r="C137" s="160" t="s">
        <v>265</v>
      </c>
      <c r="D137" s="191" t="s">
        <v>27</v>
      </c>
      <c r="E137" s="160" t="s">
        <v>19</v>
      </c>
      <c r="F137" s="160" t="s">
        <v>287</v>
      </c>
      <c r="G137" s="160">
        <v>22.8</v>
      </c>
      <c r="H137" s="165">
        <f>TRUNC(F137*G137,2)</f>
        <v>4.92</v>
      </c>
    </row>
    <row r="138" spans="2:8">
      <c r="B138" s="39"/>
      <c r="C138" s="108"/>
      <c r="D138" s="184" t="s">
        <v>60</v>
      </c>
      <c r="E138" s="109"/>
      <c r="F138" s="37"/>
      <c r="G138" s="166"/>
      <c r="H138" s="167">
        <f>SUM(H136:H137)</f>
        <v>8.85</v>
      </c>
    </row>
    <row r="139" spans="2:8">
      <c r="B139" s="43"/>
      <c r="C139" s="42"/>
      <c r="D139" s="185"/>
      <c r="E139" s="42"/>
      <c r="F139" s="37"/>
      <c r="G139" s="168"/>
      <c r="H139" s="169"/>
    </row>
    <row r="140" spans="2:8">
      <c r="B140" s="39"/>
      <c r="C140" s="108"/>
      <c r="D140" s="186" t="s">
        <v>44</v>
      </c>
      <c r="E140" s="109"/>
      <c r="F140" s="37"/>
      <c r="G140" s="166"/>
      <c r="H140" s="170"/>
    </row>
    <row r="141" spans="2:8">
      <c r="B141" s="40"/>
      <c r="C141" s="41"/>
      <c r="D141" s="184" t="s">
        <v>111</v>
      </c>
      <c r="E141" s="109"/>
      <c r="F141" s="37"/>
      <c r="G141" s="171"/>
      <c r="H141" s="167">
        <v>0</v>
      </c>
    </row>
    <row r="142" spans="2:8">
      <c r="B142" s="39"/>
      <c r="C142" s="180"/>
      <c r="D142" s="187"/>
      <c r="E142" s="109"/>
      <c r="F142" s="37"/>
      <c r="G142" s="171"/>
      <c r="H142" s="165"/>
    </row>
    <row r="143" spans="2:8">
      <c r="B143" s="39"/>
      <c r="C143" s="180"/>
      <c r="D143" s="184" t="s">
        <v>110</v>
      </c>
      <c r="E143" s="109"/>
      <c r="F143" s="37"/>
      <c r="G143" s="166"/>
      <c r="H143" s="167">
        <f>H141+H138+H133</f>
        <v>8.85</v>
      </c>
    </row>
    <row r="144" spans="2:8">
      <c r="B144" s="39"/>
      <c r="C144" s="180"/>
      <c r="D144" s="188" t="s">
        <v>45</v>
      </c>
      <c r="E144" s="38" t="s">
        <v>10</v>
      </c>
      <c r="F144" s="37">
        <v>0</v>
      </c>
      <c r="G144" s="172"/>
      <c r="H144" s="173">
        <v>0</v>
      </c>
    </row>
    <row r="145" spans="2:8">
      <c r="B145" s="63"/>
      <c r="C145" s="47"/>
      <c r="D145" s="189" t="s">
        <v>46</v>
      </c>
      <c r="E145" s="47"/>
      <c r="F145" s="52"/>
      <c r="G145" s="174"/>
      <c r="H145" s="175">
        <f>H143</f>
        <v>8.85</v>
      </c>
    </row>
    <row r="146" spans="2:8">
      <c r="B146" s="131"/>
      <c r="C146" s="132"/>
      <c r="D146" s="192"/>
      <c r="E146" s="132"/>
      <c r="F146" s="133"/>
      <c r="G146" s="178"/>
      <c r="H146" s="179"/>
    </row>
    <row r="147" spans="2:8">
      <c r="B147" s="36" t="s">
        <v>369</v>
      </c>
      <c r="C147" s="36" t="s">
        <v>299</v>
      </c>
      <c r="D147" s="181" t="s">
        <v>295</v>
      </c>
      <c r="E147" s="36" t="s">
        <v>17</v>
      </c>
      <c r="F147" s="36">
        <v>1</v>
      </c>
      <c r="G147" s="162">
        <f>H161</f>
        <v>2.59</v>
      </c>
      <c r="H147" s="162">
        <f>F147*G147</f>
        <v>2.59</v>
      </c>
    </row>
    <row r="148" spans="2:8">
      <c r="B148" s="61"/>
      <c r="C148" s="44"/>
      <c r="D148" s="190" t="s">
        <v>42</v>
      </c>
      <c r="E148" s="44"/>
      <c r="F148" s="37"/>
      <c r="G148" s="176"/>
      <c r="H148" s="167"/>
    </row>
    <row r="149" spans="2:8">
      <c r="B149" s="107"/>
      <c r="C149" s="108"/>
      <c r="D149" s="187" t="s">
        <v>231</v>
      </c>
      <c r="E149" s="109"/>
      <c r="F149" s="37"/>
      <c r="G149" s="171"/>
      <c r="H149" s="165">
        <v>0</v>
      </c>
    </row>
    <row r="150" spans="2:8">
      <c r="B150" s="39"/>
      <c r="C150" s="108"/>
      <c r="D150" s="184"/>
      <c r="E150" s="109"/>
      <c r="F150" s="37"/>
      <c r="G150" s="166"/>
      <c r="H150" s="167"/>
    </row>
    <row r="151" spans="2:8">
      <c r="B151" s="62"/>
      <c r="C151" s="45"/>
      <c r="D151" s="182" t="s">
        <v>43</v>
      </c>
      <c r="E151" s="45"/>
      <c r="F151" s="53"/>
      <c r="G151" s="163"/>
      <c r="H151" s="164"/>
    </row>
    <row r="152" spans="2:8" ht="30">
      <c r="B152" s="266" t="s">
        <v>277</v>
      </c>
      <c r="C152" s="160" t="s">
        <v>263</v>
      </c>
      <c r="D152" s="191" t="s">
        <v>31</v>
      </c>
      <c r="E152" s="160" t="s">
        <v>19</v>
      </c>
      <c r="F152" s="160" t="s">
        <v>289</v>
      </c>
      <c r="G152" s="160">
        <v>18.190000000000001</v>
      </c>
      <c r="H152" s="165">
        <f>TRUNC(F152*G152,2)</f>
        <v>1.1499999999999999</v>
      </c>
    </row>
    <row r="153" spans="2:8" ht="30">
      <c r="B153" s="267"/>
      <c r="C153" s="160" t="s">
        <v>265</v>
      </c>
      <c r="D153" s="191" t="s">
        <v>27</v>
      </c>
      <c r="E153" s="160" t="s">
        <v>19</v>
      </c>
      <c r="F153" s="160" t="s">
        <v>289</v>
      </c>
      <c r="G153" s="160">
        <v>22.8</v>
      </c>
      <c r="H153" s="165">
        <f>TRUNC(F153*G153,2)</f>
        <v>1.44</v>
      </c>
    </row>
    <row r="154" spans="2:8">
      <c r="B154" s="39"/>
      <c r="C154" s="108"/>
      <c r="D154" s="184" t="s">
        <v>60</v>
      </c>
      <c r="E154" s="109"/>
      <c r="F154" s="37"/>
      <c r="G154" s="166"/>
      <c r="H154" s="167">
        <f>SUM(H152:H153)</f>
        <v>2.59</v>
      </c>
    </row>
    <row r="155" spans="2:8">
      <c r="B155" s="43"/>
      <c r="C155" s="42"/>
      <c r="D155" s="185"/>
      <c r="E155" s="42"/>
      <c r="F155" s="37"/>
      <c r="G155" s="168"/>
      <c r="H155" s="169"/>
    </row>
    <row r="156" spans="2:8">
      <c r="B156" s="39"/>
      <c r="C156" s="108"/>
      <c r="D156" s="186" t="s">
        <v>44</v>
      </c>
      <c r="E156" s="109"/>
      <c r="F156" s="37"/>
      <c r="G156" s="166"/>
      <c r="H156" s="170"/>
    </row>
    <row r="157" spans="2:8">
      <c r="B157" s="40"/>
      <c r="C157" s="41"/>
      <c r="D157" s="184" t="s">
        <v>111</v>
      </c>
      <c r="E157" s="109"/>
      <c r="F157" s="37"/>
      <c r="G157" s="171"/>
      <c r="H157" s="167">
        <v>0</v>
      </c>
    </row>
    <row r="158" spans="2:8">
      <c r="B158" s="39"/>
      <c r="C158" s="180"/>
      <c r="D158" s="187"/>
      <c r="E158" s="109"/>
      <c r="F158" s="37"/>
      <c r="G158" s="171"/>
      <c r="H158" s="165"/>
    </row>
    <row r="159" spans="2:8">
      <c r="B159" s="39"/>
      <c r="C159" s="180"/>
      <c r="D159" s="184" t="s">
        <v>110</v>
      </c>
      <c r="E159" s="109"/>
      <c r="F159" s="37"/>
      <c r="G159" s="166"/>
      <c r="H159" s="167">
        <f>H157+H154+H149</f>
        <v>2.59</v>
      </c>
    </row>
    <row r="160" spans="2:8">
      <c r="B160" s="39"/>
      <c r="C160" s="180"/>
      <c r="D160" s="188" t="s">
        <v>45</v>
      </c>
      <c r="E160" s="38" t="s">
        <v>10</v>
      </c>
      <c r="F160" s="37">
        <v>0</v>
      </c>
      <c r="G160" s="172"/>
      <c r="H160" s="173">
        <v>0</v>
      </c>
    </row>
    <row r="161" spans="2:8">
      <c r="B161" s="63"/>
      <c r="C161" s="47"/>
      <c r="D161" s="189" t="s">
        <v>46</v>
      </c>
      <c r="E161" s="47"/>
      <c r="F161" s="52"/>
      <c r="G161" s="174"/>
      <c r="H161" s="175">
        <f>H159</f>
        <v>2.59</v>
      </c>
    </row>
    <row r="162" spans="2:8">
      <c r="B162" s="131"/>
      <c r="C162" s="132"/>
      <c r="D162" s="192"/>
      <c r="E162" s="132"/>
      <c r="F162" s="133"/>
      <c r="G162" s="178"/>
      <c r="H162" s="179"/>
    </row>
    <row r="163" spans="2:8">
      <c r="B163" s="36" t="s">
        <v>369</v>
      </c>
      <c r="C163" s="36" t="s">
        <v>301</v>
      </c>
      <c r="D163" s="181" t="s">
        <v>302</v>
      </c>
      <c r="E163" s="36" t="s">
        <v>17</v>
      </c>
      <c r="F163" s="36">
        <v>1</v>
      </c>
      <c r="G163" s="162">
        <f>H177</f>
        <v>2.59</v>
      </c>
      <c r="H163" s="162">
        <f>F163*G163</f>
        <v>2.59</v>
      </c>
    </row>
    <row r="164" spans="2:8">
      <c r="B164" s="61"/>
      <c r="C164" s="44"/>
      <c r="D164" s="190" t="s">
        <v>42</v>
      </c>
      <c r="E164" s="44"/>
      <c r="F164" s="37"/>
      <c r="G164" s="176"/>
      <c r="H164" s="167"/>
    </row>
    <row r="165" spans="2:8">
      <c r="B165" s="107"/>
      <c r="C165" s="108"/>
      <c r="D165" s="187" t="s">
        <v>231</v>
      </c>
      <c r="E165" s="109"/>
      <c r="F165" s="37"/>
      <c r="G165" s="171"/>
      <c r="H165" s="165">
        <v>0</v>
      </c>
    </row>
    <row r="166" spans="2:8">
      <c r="B166" s="39"/>
      <c r="C166" s="108"/>
      <c r="D166" s="184"/>
      <c r="E166" s="109"/>
      <c r="F166" s="37"/>
      <c r="G166" s="166"/>
      <c r="H166" s="167"/>
    </row>
    <row r="167" spans="2:8">
      <c r="B167" s="62"/>
      <c r="C167" s="45"/>
      <c r="D167" s="182" t="s">
        <v>43</v>
      </c>
      <c r="E167" s="45"/>
      <c r="F167" s="53"/>
      <c r="G167" s="163"/>
      <c r="H167" s="164"/>
    </row>
    <row r="168" spans="2:8" ht="15">
      <c r="B168" s="266" t="s">
        <v>290</v>
      </c>
      <c r="C168" s="160" t="s">
        <v>263</v>
      </c>
      <c r="D168" s="183" t="s">
        <v>31</v>
      </c>
      <c r="E168" s="160" t="s">
        <v>19</v>
      </c>
      <c r="F168" s="160" t="s">
        <v>289</v>
      </c>
      <c r="G168" s="160">
        <v>18.190000000000001</v>
      </c>
      <c r="H168" s="165">
        <f>TRUNC(F168*G168,2)</f>
        <v>1.1499999999999999</v>
      </c>
    </row>
    <row r="169" spans="2:8" ht="15">
      <c r="B169" s="267"/>
      <c r="C169" s="160" t="s">
        <v>265</v>
      </c>
      <c r="D169" s="183" t="s">
        <v>27</v>
      </c>
      <c r="E169" s="160" t="s">
        <v>19</v>
      </c>
      <c r="F169" s="160" t="s">
        <v>289</v>
      </c>
      <c r="G169" s="160">
        <v>22.8</v>
      </c>
      <c r="H169" s="165">
        <f>TRUNC(F169*G169,2)</f>
        <v>1.44</v>
      </c>
    </row>
    <row r="170" spans="2:8">
      <c r="B170" s="39"/>
      <c r="C170" s="108"/>
      <c r="D170" s="184" t="s">
        <v>60</v>
      </c>
      <c r="E170" s="109"/>
      <c r="F170" s="37"/>
      <c r="G170" s="166"/>
      <c r="H170" s="167">
        <f>SUM(H168:H169)</f>
        <v>2.59</v>
      </c>
    </row>
    <row r="171" spans="2:8">
      <c r="B171" s="43"/>
      <c r="C171" s="42"/>
      <c r="D171" s="185"/>
      <c r="E171" s="42"/>
      <c r="F171" s="37"/>
      <c r="G171" s="168"/>
      <c r="H171" s="169"/>
    </row>
    <row r="172" spans="2:8">
      <c r="B172" s="39"/>
      <c r="C172" s="108"/>
      <c r="D172" s="186" t="s">
        <v>44</v>
      </c>
      <c r="E172" s="109"/>
      <c r="F172" s="37"/>
      <c r="G172" s="166"/>
      <c r="H172" s="170"/>
    </row>
    <row r="173" spans="2:8">
      <c r="B173" s="40"/>
      <c r="C173" s="41"/>
      <c r="D173" s="184" t="s">
        <v>111</v>
      </c>
      <c r="E173" s="109"/>
      <c r="F173" s="37"/>
      <c r="G173" s="171"/>
      <c r="H173" s="167">
        <v>0</v>
      </c>
    </row>
    <row r="174" spans="2:8">
      <c r="B174" s="39"/>
      <c r="C174" s="180"/>
      <c r="D174" s="187"/>
      <c r="E174" s="109"/>
      <c r="F174" s="37"/>
      <c r="G174" s="171"/>
      <c r="H174" s="165"/>
    </row>
    <row r="175" spans="2:8">
      <c r="B175" s="39"/>
      <c r="C175" s="180"/>
      <c r="D175" s="184" t="s">
        <v>110</v>
      </c>
      <c r="E175" s="109"/>
      <c r="F175" s="37"/>
      <c r="G175" s="166"/>
      <c r="H175" s="167">
        <f>H173+H170+H165</f>
        <v>2.59</v>
      </c>
    </row>
    <row r="176" spans="2:8">
      <c r="B176" s="39"/>
      <c r="C176" s="180"/>
      <c r="D176" s="188" t="s">
        <v>45</v>
      </c>
      <c r="E176" s="38" t="s">
        <v>10</v>
      </c>
      <c r="F176" s="37">
        <v>0</v>
      </c>
      <c r="G176" s="172"/>
      <c r="H176" s="173">
        <v>0</v>
      </c>
    </row>
    <row r="177" spans="2:8">
      <c r="B177" s="63"/>
      <c r="C177" s="47"/>
      <c r="D177" s="189" t="s">
        <v>46</v>
      </c>
      <c r="E177" s="47"/>
      <c r="F177" s="52"/>
      <c r="G177" s="174"/>
      <c r="H177" s="175">
        <f>H175</f>
        <v>2.59</v>
      </c>
    </row>
    <row r="178" spans="2:8">
      <c r="B178" s="131"/>
      <c r="C178" s="132"/>
      <c r="D178" s="192"/>
      <c r="E178" s="132"/>
      <c r="F178" s="133"/>
      <c r="G178" s="178"/>
      <c r="H178" s="179"/>
    </row>
    <row r="179" spans="2:8">
      <c r="B179" s="36" t="s">
        <v>369</v>
      </c>
      <c r="C179" s="36" t="s">
        <v>304</v>
      </c>
      <c r="D179" s="181" t="s">
        <v>303</v>
      </c>
      <c r="E179" s="36" t="s">
        <v>17</v>
      </c>
      <c r="F179" s="36">
        <v>1</v>
      </c>
      <c r="G179" s="162">
        <f>H193</f>
        <v>5.2</v>
      </c>
      <c r="H179" s="162">
        <f>F179*G179</f>
        <v>5.2</v>
      </c>
    </row>
    <row r="180" spans="2:8">
      <c r="B180" s="61"/>
      <c r="C180" s="44"/>
      <c r="D180" s="190" t="s">
        <v>42</v>
      </c>
      <c r="E180" s="44"/>
      <c r="F180" s="37"/>
      <c r="G180" s="176"/>
      <c r="H180" s="167"/>
    </row>
    <row r="181" spans="2:8">
      <c r="B181" s="107"/>
      <c r="C181" s="108"/>
      <c r="D181" s="187" t="s">
        <v>231</v>
      </c>
      <c r="E181" s="109"/>
      <c r="F181" s="37"/>
      <c r="G181" s="171"/>
      <c r="H181" s="165">
        <v>0</v>
      </c>
    </row>
    <row r="182" spans="2:8">
      <c r="B182" s="39"/>
      <c r="C182" s="108"/>
      <c r="D182" s="184"/>
      <c r="E182" s="109"/>
      <c r="F182" s="37"/>
      <c r="G182" s="166"/>
      <c r="H182" s="167"/>
    </row>
    <row r="183" spans="2:8">
      <c r="B183" s="62"/>
      <c r="C183" s="45"/>
      <c r="D183" s="182" t="s">
        <v>43</v>
      </c>
      <c r="E183" s="45"/>
      <c r="F183" s="53"/>
      <c r="G183" s="163"/>
      <c r="H183" s="164"/>
    </row>
    <row r="184" spans="2:8" ht="15">
      <c r="B184" s="266" t="s">
        <v>292</v>
      </c>
      <c r="C184" s="160" t="s">
        <v>263</v>
      </c>
      <c r="D184" s="183" t="s">
        <v>31</v>
      </c>
      <c r="E184" s="160" t="s">
        <v>19</v>
      </c>
      <c r="F184" s="160" t="s">
        <v>291</v>
      </c>
      <c r="G184" s="160">
        <v>18.190000000000001</v>
      </c>
      <c r="H184" s="165">
        <f>TRUNC(F184*G184,2)</f>
        <v>2.31</v>
      </c>
    </row>
    <row r="185" spans="2:8" ht="15">
      <c r="B185" s="267"/>
      <c r="C185" s="160" t="s">
        <v>265</v>
      </c>
      <c r="D185" s="183" t="s">
        <v>27</v>
      </c>
      <c r="E185" s="160" t="s">
        <v>19</v>
      </c>
      <c r="F185" s="160" t="s">
        <v>291</v>
      </c>
      <c r="G185" s="160">
        <v>22.8</v>
      </c>
      <c r="H185" s="165">
        <f>TRUNC(F185*G185,2)</f>
        <v>2.89</v>
      </c>
    </row>
    <row r="186" spans="2:8">
      <c r="B186" s="39"/>
      <c r="C186" s="108"/>
      <c r="D186" s="184" t="s">
        <v>60</v>
      </c>
      <c r="E186" s="109"/>
      <c r="F186" s="37"/>
      <c r="G186" s="166"/>
      <c r="H186" s="167">
        <f>SUM(H184:H185)</f>
        <v>5.2</v>
      </c>
    </row>
    <row r="187" spans="2:8">
      <c r="B187" s="43"/>
      <c r="C187" s="42"/>
      <c r="D187" s="185"/>
      <c r="E187" s="42"/>
      <c r="F187" s="37"/>
      <c r="G187" s="168"/>
      <c r="H187" s="169"/>
    </row>
    <row r="188" spans="2:8">
      <c r="B188" s="39"/>
      <c r="C188" s="108"/>
      <c r="D188" s="186" t="s">
        <v>44</v>
      </c>
      <c r="E188" s="109"/>
      <c r="F188" s="37"/>
      <c r="G188" s="166"/>
      <c r="H188" s="170"/>
    </row>
    <row r="189" spans="2:8">
      <c r="B189" s="40"/>
      <c r="C189" s="41"/>
      <c r="D189" s="184" t="s">
        <v>111</v>
      </c>
      <c r="E189" s="109"/>
      <c r="F189" s="37"/>
      <c r="G189" s="171"/>
      <c r="H189" s="167">
        <v>0</v>
      </c>
    </row>
    <row r="190" spans="2:8">
      <c r="B190" s="39"/>
      <c r="C190" s="180"/>
      <c r="D190" s="187"/>
      <c r="E190" s="109"/>
      <c r="F190" s="37"/>
      <c r="G190" s="171"/>
      <c r="H190" s="165"/>
    </row>
    <row r="191" spans="2:8">
      <c r="B191" s="39"/>
      <c r="C191" s="180"/>
      <c r="D191" s="184" t="s">
        <v>110</v>
      </c>
      <c r="E191" s="109"/>
      <c r="F191" s="37"/>
      <c r="G191" s="166"/>
      <c r="H191" s="167">
        <f>H189+H186+H181</f>
        <v>5.2</v>
      </c>
    </row>
    <row r="192" spans="2:8">
      <c r="B192" s="39"/>
      <c r="C192" s="180"/>
      <c r="D192" s="188" t="s">
        <v>45</v>
      </c>
      <c r="E192" s="38" t="s">
        <v>10</v>
      </c>
      <c r="F192" s="37">
        <v>0</v>
      </c>
      <c r="G192" s="172"/>
      <c r="H192" s="173">
        <v>0</v>
      </c>
    </row>
    <row r="193" spans="2:8">
      <c r="B193" s="63"/>
      <c r="C193" s="47"/>
      <c r="D193" s="189" t="s">
        <v>46</v>
      </c>
      <c r="E193" s="47"/>
      <c r="F193" s="52"/>
      <c r="G193" s="174"/>
      <c r="H193" s="175">
        <f>H191</f>
        <v>5.2</v>
      </c>
    </row>
    <row r="194" spans="2:8">
      <c r="B194" s="131"/>
      <c r="C194" s="132"/>
      <c r="D194" s="192"/>
      <c r="E194" s="132"/>
      <c r="F194" s="133"/>
      <c r="G194" s="178"/>
      <c r="H194" s="179"/>
    </row>
    <row r="195" spans="2:8">
      <c r="B195" s="36" t="s">
        <v>369</v>
      </c>
      <c r="C195" s="36" t="s">
        <v>305</v>
      </c>
      <c r="D195" s="181" t="s">
        <v>306</v>
      </c>
      <c r="E195" s="36" t="s">
        <v>17</v>
      </c>
      <c r="F195" s="36">
        <v>1</v>
      </c>
      <c r="G195" s="162">
        <f>H209</f>
        <v>5.2</v>
      </c>
      <c r="H195" s="162">
        <f>F195*G195</f>
        <v>5.2</v>
      </c>
    </row>
    <row r="196" spans="2:8">
      <c r="B196" s="61"/>
      <c r="C196" s="44"/>
      <c r="D196" s="190" t="s">
        <v>42</v>
      </c>
      <c r="E196" s="44"/>
      <c r="F196" s="37"/>
      <c r="G196" s="176"/>
      <c r="H196" s="167"/>
    </row>
    <row r="197" spans="2:8">
      <c r="B197" s="107"/>
      <c r="C197" s="108"/>
      <c r="D197" s="187" t="s">
        <v>231</v>
      </c>
      <c r="E197" s="109"/>
      <c r="F197" s="37"/>
      <c r="G197" s="171"/>
      <c r="H197" s="165">
        <v>0</v>
      </c>
    </row>
    <row r="198" spans="2:8">
      <c r="B198" s="39"/>
      <c r="C198" s="108"/>
      <c r="D198" s="184"/>
      <c r="E198" s="109"/>
      <c r="F198" s="37"/>
      <c r="G198" s="166"/>
      <c r="H198" s="167"/>
    </row>
    <row r="199" spans="2:8">
      <c r="B199" s="62"/>
      <c r="C199" s="45"/>
      <c r="D199" s="182" t="s">
        <v>43</v>
      </c>
      <c r="E199" s="45"/>
      <c r="F199" s="53"/>
      <c r="G199" s="163"/>
      <c r="H199" s="164"/>
    </row>
    <row r="200" spans="2:8" ht="15">
      <c r="B200" s="268" t="s">
        <v>293</v>
      </c>
      <c r="C200" s="160" t="s">
        <v>263</v>
      </c>
      <c r="D200" s="183" t="s">
        <v>31</v>
      </c>
      <c r="E200" s="160" t="s">
        <v>19</v>
      </c>
      <c r="F200" s="160" t="s">
        <v>291</v>
      </c>
      <c r="G200" s="160">
        <v>18.190000000000001</v>
      </c>
      <c r="H200" s="165">
        <f>TRUNC(F200*G200,2)</f>
        <v>2.31</v>
      </c>
    </row>
    <row r="201" spans="2:8" ht="15">
      <c r="B201" s="269"/>
      <c r="C201" s="160" t="s">
        <v>265</v>
      </c>
      <c r="D201" s="183" t="s">
        <v>27</v>
      </c>
      <c r="E201" s="160" t="s">
        <v>19</v>
      </c>
      <c r="F201" s="160" t="s">
        <v>291</v>
      </c>
      <c r="G201" s="160">
        <v>22.8</v>
      </c>
      <c r="H201" s="165">
        <f>TRUNC(F201*G201,2)</f>
        <v>2.89</v>
      </c>
    </row>
    <row r="202" spans="2:8">
      <c r="B202" s="39"/>
      <c r="C202" s="108"/>
      <c r="D202" s="184" t="s">
        <v>60</v>
      </c>
      <c r="E202" s="109"/>
      <c r="F202" s="37"/>
      <c r="G202" s="166"/>
      <c r="H202" s="167">
        <f>SUM(H200:H201)</f>
        <v>5.2</v>
      </c>
    </row>
    <row r="203" spans="2:8">
      <c r="B203" s="43"/>
      <c r="C203" s="42"/>
      <c r="D203" s="185"/>
      <c r="E203" s="42"/>
      <c r="F203" s="37"/>
      <c r="G203" s="168"/>
      <c r="H203" s="169"/>
    </row>
    <row r="204" spans="2:8">
      <c r="B204" s="39"/>
      <c r="C204" s="108"/>
      <c r="D204" s="186" t="s">
        <v>44</v>
      </c>
      <c r="E204" s="109"/>
      <c r="F204" s="37"/>
      <c r="G204" s="166"/>
      <c r="H204" s="170"/>
    </row>
    <row r="205" spans="2:8">
      <c r="B205" s="40"/>
      <c r="C205" s="41"/>
      <c r="D205" s="184" t="s">
        <v>111</v>
      </c>
      <c r="E205" s="109"/>
      <c r="F205" s="37"/>
      <c r="G205" s="171"/>
      <c r="H205" s="167">
        <v>0</v>
      </c>
    </row>
    <row r="206" spans="2:8">
      <c r="B206" s="39"/>
      <c r="C206" s="180"/>
      <c r="D206" s="187"/>
      <c r="E206" s="109"/>
      <c r="F206" s="37"/>
      <c r="G206" s="171"/>
      <c r="H206" s="165"/>
    </row>
    <row r="207" spans="2:8">
      <c r="B207" s="39"/>
      <c r="C207" s="180"/>
      <c r="D207" s="184" t="s">
        <v>110</v>
      </c>
      <c r="E207" s="109"/>
      <c r="F207" s="37"/>
      <c r="G207" s="166"/>
      <c r="H207" s="167">
        <f>H205+H202+H197</f>
        <v>5.2</v>
      </c>
    </row>
    <row r="208" spans="2:8">
      <c r="B208" s="39"/>
      <c r="C208" s="180"/>
      <c r="D208" s="188" t="s">
        <v>45</v>
      </c>
      <c r="E208" s="38" t="s">
        <v>10</v>
      </c>
      <c r="F208" s="37">
        <v>0</v>
      </c>
      <c r="G208" s="172"/>
      <c r="H208" s="173">
        <v>0</v>
      </c>
    </row>
    <row r="209" spans="2:8">
      <c r="B209" s="63"/>
      <c r="C209" s="47"/>
      <c r="D209" s="189" t="s">
        <v>46</v>
      </c>
      <c r="E209" s="47"/>
      <c r="F209" s="52"/>
      <c r="G209" s="174"/>
      <c r="H209" s="175">
        <f>H207</f>
        <v>5.2</v>
      </c>
    </row>
    <row r="210" spans="2:8">
      <c r="B210" s="131"/>
      <c r="C210" s="132"/>
      <c r="D210" s="192"/>
      <c r="E210" s="132"/>
      <c r="F210" s="133"/>
      <c r="G210" s="178"/>
      <c r="H210" s="179"/>
    </row>
    <row r="211" spans="2:8">
      <c r="B211" s="36" t="s">
        <v>369</v>
      </c>
      <c r="C211" s="36" t="s">
        <v>307</v>
      </c>
      <c r="D211" s="181" t="s">
        <v>308</v>
      </c>
      <c r="E211" s="36" t="s">
        <v>17</v>
      </c>
      <c r="F211" s="36">
        <v>1</v>
      </c>
      <c r="G211" s="162">
        <f>H225</f>
        <v>34.370000000000005</v>
      </c>
      <c r="H211" s="162">
        <f>F211*G211</f>
        <v>34.370000000000005</v>
      </c>
    </row>
    <row r="212" spans="2:8">
      <c r="B212" s="61"/>
      <c r="C212" s="44"/>
      <c r="D212" s="190" t="s">
        <v>42</v>
      </c>
      <c r="E212" s="44"/>
      <c r="F212" s="37"/>
      <c r="G212" s="176"/>
      <c r="H212" s="167"/>
    </row>
    <row r="213" spans="2:8">
      <c r="B213" s="107"/>
      <c r="C213" s="108"/>
      <c r="D213" s="187" t="s">
        <v>231</v>
      </c>
      <c r="E213" s="109"/>
      <c r="F213" s="37"/>
      <c r="G213" s="171"/>
      <c r="H213" s="165">
        <v>0</v>
      </c>
    </row>
    <row r="214" spans="2:8">
      <c r="B214" s="39"/>
      <c r="C214" s="108"/>
      <c r="D214" s="184"/>
      <c r="E214" s="109"/>
      <c r="F214" s="37"/>
      <c r="G214" s="166"/>
      <c r="H214" s="167"/>
    </row>
    <row r="215" spans="2:8">
      <c r="B215" s="62"/>
      <c r="C215" s="45"/>
      <c r="D215" s="182" t="s">
        <v>43</v>
      </c>
      <c r="E215" s="45"/>
      <c r="F215" s="53"/>
      <c r="G215" s="163"/>
      <c r="H215" s="164"/>
    </row>
    <row r="216" spans="2:8" ht="15" customHeight="1">
      <c r="B216" s="268" t="s">
        <v>294</v>
      </c>
      <c r="C216" s="160" t="s">
        <v>263</v>
      </c>
      <c r="D216" s="183" t="s">
        <v>31</v>
      </c>
      <c r="E216" s="160" t="s">
        <v>19</v>
      </c>
      <c r="F216" s="160" t="s">
        <v>282</v>
      </c>
      <c r="G216" s="160">
        <v>18.190000000000001</v>
      </c>
      <c r="H216" s="165">
        <f>TRUNC(F216*G216,2)</f>
        <v>15.25</v>
      </c>
    </row>
    <row r="217" spans="2:8" ht="15">
      <c r="B217" s="269"/>
      <c r="C217" s="160" t="s">
        <v>265</v>
      </c>
      <c r="D217" s="183" t="s">
        <v>27</v>
      </c>
      <c r="E217" s="160" t="s">
        <v>19</v>
      </c>
      <c r="F217" s="160" t="s">
        <v>282</v>
      </c>
      <c r="G217" s="160">
        <v>22.8</v>
      </c>
      <c r="H217" s="165">
        <f>TRUNC(F217*G217,2)</f>
        <v>19.12</v>
      </c>
    </row>
    <row r="218" spans="2:8">
      <c r="B218" s="39"/>
      <c r="C218" s="108"/>
      <c r="D218" s="184" t="s">
        <v>60</v>
      </c>
      <c r="E218" s="109"/>
      <c r="F218" s="37"/>
      <c r="G218" s="166"/>
      <c r="H218" s="167">
        <f>SUM(H216:H217)</f>
        <v>34.370000000000005</v>
      </c>
    </row>
    <row r="219" spans="2:8">
      <c r="B219" s="43"/>
      <c r="C219" s="42"/>
      <c r="D219" s="185"/>
      <c r="E219" s="42"/>
      <c r="F219" s="37"/>
      <c r="G219" s="168"/>
      <c r="H219" s="169"/>
    </row>
    <row r="220" spans="2:8">
      <c r="B220" s="39"/>
      <c r="C220" s="108"/>
      <c r="D220" s="186" t="s">
        <v>44</v>
      </c>
      <c r="E220" s="109"/>
      <c r="F220" s="37"/>
      <c r="G220" s="166"/>
      <c r="H220" s="170"/>
    </row>
    <row r="221" spans="2:8">
      <c r="B221" s="40"/>
      <c r="C221" s="41"/>
      <c r="D221" s="184" t="s">
        <v>111</v>
      </c>
      <c r="E221" s="109"/>
      <c r="F221" s="37"/>
      <c r="G221" s="171"/>
      <c r="H221" s="167">
        <v>0</v>
      </c>
    </row>
    <row r="222" spans="2:8">
      <c r="B222" s="39"/>
      <c r="C222" s="180"/>
      <c r="D222" s="187"/>
      <c r="E222" s="109"/>
      <c r="F222" s="37"/>
      <c r="G222" s="171"/>
      <c r="H222" s="165"/>
    </row>
    <row r="223" spans="2:8">
      <c r="B223" s="39"/>
      <c r="C223" s="180"/>
      <c r="D223" s="184" t="s">
        <v>110</v>
      </c>
      <c r="E223" s="109"/>
      <c r="F223" s="37"/>
      <c r="G223" s="166"/>
      <c r="H223" s="167">
        <f>H221+H218+H213</f>
        <v>34.370000000000005</v>
      </c>
    </row>
    <row r="224" spans="2:8">
      <c r="B224" s="39"/>
      <c r="C224" s="180"/>
      <c r="D224" s="188" t="s">
        <v>45</v>
      </c>
      <c r="E224" s="38" t="s">
        <v>10</v>
      </c>
      <c r="F224" s="37">
        <v>0</v>
      </c>
      <c r="G224" s="172"/>
      <c r="H224" s="173">
        <v>0</v>
      </c>
    </row>
    <row r="225" spans="2:8">
      <c r="B225" s="63"/>
      <c r="C225" s="47"/>
      <c r="D225" s="189" t="s">
        <v>46</v>
      </c>
      <c r="E225" s="47"/>
      <c r="F225" s="52"/>
      <c r="G225" s="174"/>
      <c r="H225" s="175">
        <f>H223</f>
        <v>34.370000000000005</v>
      </c>
    </row>
    <row r="226" spans="2:8" ht="15" customHeight="1">
      <c r="B226" s="131"/>
      <c r="C226" s="132"/>
      <c r="D226" s="192"/>
      <c r="E226" s="132"/>
      <c r="F226" s="133"/>
      <c r="G226" s="178"/>
      <c r="H226" s="179"/>
    </row>
    <row r="227" spans="2:8" ht="15" customHeight="1">
      <c r="B227" s="36" t="s">
        <v>369</v>
      </c>
      <c r="C227" s="36" t="s">
        <v>309</v>
      </c>
      <c r="D227" s="181" t="s">
        <v>310</v>
      </c>
      <c r="E227" s="36" t="s">
        <v>17</v>
      </c>
      <c r="F227" s="36">
        <v>1</v>
      </c>
      <c r="G227" s="162">
        <f>H241</f>
        <v>2.59</v>
      </c>
      <c r="H227" s="162">
        <f>F227*G227</f>
        <v>2.59</v>
      </c>
    </row>
    <row r="228" spans="2:8" ht="15" customHeight="1">
      <c r="B228" s="61"/>
      <c r="C228" s="44"/>
      <c r="D228" s="190" t="s">
        <v>42</v>
      </c>
      <c r="E228" s="44"/>
      <c r="F228" s="37"/>
      <c r="G228" s="176"/>
      <c r="H228" s="167"/>
    </row>
    <row r="229" spans="2:8" ht="15" customHeight="1">
      <c r="B229" s="107"/>
      <c r="C229" s="108"/>
      <c r="D229" s="187" t="s">
        <v>231</v>
      </c>
      <c r="E229" s="109"/>
      <c r="F229" s="37"/>
      <c r="G229" s="171"/>
      <c r="H229" s="165">
        <v>0</v>
      </c>
    </row>
    <row r="230" spans="2:8" ht="15" customHeight="1">
      <c r="B230" s="39"/>
      <c r="C230" s="108"/>
      <c r="D230" s="184"/>
      <c r="E230" s="109"/>
      <c r="F230" s="37"/>
      <c r="G230" s="166"/>
      <c r="H230" s="167"/>
    </row>
    <row r="231" spans="2:8" ht="15" customHeight="1">
      <c r="B231" s="62"/>
      <c r="C231" s="45"/>
      <c r="D231" s="182" t="s">
        <v>43</v>
      </c>
      <c r="E231" s="45"/>
      <c r="F231" s="53"/>
      <c r="G231" s="163"/>
      <c r="H231" s="164"/>
    </row>
    <row r="232" spans="2:8" ht="30">
      <c r="B232" s="266" t="s">
        <v>311</v>
      </c>
      <c r="C232" s="160" t="s">
        <v>263</v>
      </c>
      <c r="D232" s="191" t="s">
        <v>31</v>
      </c>
      <c r="E232" s="160" t="s">
        <v>19</v>
      </c>
      <c r="F232" s="160" t="s">
        <v>289</v>
      </c>
      <c r="G232" s="160">
        <v>18.190000000000001</v>
      </c>
      <c r="H232" s="165">
        <f>TRUNC(F232*G232,2)</f>
        <v>1.1499999999999999</v>
      </c>
    </row>
    <row r="233" spans="2:8" ht="30">
      <c r="B233" s="267"/>
      <c r="C233" s="160" t="s">
        <v>265</v>
      </c>
      <c r="D233" s="191" t="s">
        <v>27</v>
      </c>
      <c r="E233" s="160" t="s">
        <v>19</v>
      </c>
      <c r="F233" s="160" t="s">
        <v>289</v>
      </c>
      <c r="G233" s="160">
        <v>22.8</v>
      </c>
      <c r="H233" s="165">
        <f>TRUNC(F233*G233,2)</f>
        <v>1.44</v>
      </c>
    </row>
    <row r="234" spans="2:8" ht="15" customHeight="1">
      <c r="B234" s="39"/>
      <c r="C234" s="108"/>
      <c r="D234" s="184" t="s">
        <v>60</v>
      </c>
      <c r="E234" s="109"/>
      <c r="F234" s="37"/>
      <c r="G234" s="166"/>
      <c r="H234" s="167">
        <f>SUM(H232:H233)</f>
        <v>2.59</v>
      </c>
    </row>
    <row r="235" spans="2:8" ht="15" customHeight="1">
      <c r="B235" s="43"/>
      <c r="C235" s="42"/>
      <c r="D235" s="185"/>
      <c r="E235" s="42"/>
      <c r="F235" s="37"/>
      <c r="G235" s="168"/>
      <c r="H235" s="169"/>
    </row>
    <row r="236" spans="2:8" ht="15" customHeight="1">
      <c r="B236" s="39"/>
      <c r="C236" s="108"/>
      <c r="D236" s="186" t="s">
        <v>44</v>
      </c>
      <c r="E236" s="109"/>
      <c r="F236" s="37"/>
      <c r="G236" s="166"/>
      <c r="H236" s="170"/>
    </row>
    <row r="237" spans="2:8" ht="15" customHeight="1">
      <c r="B237" s="40"/>
      <c r="C237" s="41"/>
      <c r="D237" s="184" t="s">
        <v>111</v>
      </c>
      <c r="E237" s="109"/>
      <c r="F237" s="37"/>
      <c r="G237" s="171"/>
      <c r="H237" s="167">
        <v>0</v>
      </c>
    </row>
    <row r="238" spans="2:8" ht="15" customHeight="1">
      <c r="B238" s="39"/>
      <c r="C238" s="180"/>
      <c r="D238" s="187"/>
      <c r="E238" s="109"/>
      <c r="F238" s="37"/>
      <c r="G238" s="171"/>
      <c r="H238" s="165"/>
    </row>
    <row r="239" spans="2:8" ht="15" customHeight="1">
      <c r="B239" s="39"/>
      <c r="C239" s="180"/>
      <c r="D239" s="184" t="s">
        <v>110</v>
      </c>
      <c r="E239" s="109"/>
      <c r="F239" s="37"/>
      <c r="G239" s="166"/>
      <c r="H239" s="167">
        <f>H237+H234+H229</f>
        <v>2.59</v>
      </c>
    </row>
    <row r="240" spans="2:8" ht="15" customHeight="1">
      <c r="B240" s="39"/>
      <c r="C240" s="180"/>
      <c r="D240" s="188" t="s">
        <v>45</v>
      </c>
      <c r="E240" s="38" t="s">
        <v>10</v>
      </c>
      <c r="F240" s="37">
        <v>0</v>
      </c>
      <c r="G240" s="172"/>
      <c r="H240" s="173">
        <v>0</v>
      </c>
    </row>
    <row r="241" spans="2:8" ht="15" customHeight="1">
      <c r="B241" s="63"/>
      <c r="C241" s="47"/>
      <c r="D241" s="189" t="s">
        <v>46</v>
      </c>
      <c r="E241" s="47"/>
      <c r="F241" s="52"/>
      <c r="G241" s="174"/>
      <c r="H241" s="175">
        <f>H239</f>
        <v>2.59</v>
      </c>
    </row>
    <row r="242" spans="2:8" ht="15" customHeight="1">
      <c r="B242" s="131"/>
      <c r="C242" s="132"/>
      <c r="D242" s="192"/>
      <c r="E242" s="132"/>
      <c r="F242" s="133"/>
      <c r="G242" s="178"/>
      <c r="H242" s="179"/>
    </row>
  </sheetData>
  <autoFilter ref="A1:H14" xr:uid="{00000000-0009-0000-0000-000003000000}"/>
  <mergeCells count="11">
    <mergeCell ref="B216:B217"/>
    <mergeCell ref="B232:B233"/>
    <mergeCell ref="B152:B153"/>
    <mergeCell ref="B168:B169"/>
    <mergeCell ref="B184:B185"/>
    <mergeCell ref="B200:B201"/>
    <mergeCell ref="B136:B137"/>
    <mergeCell ref="B120:B121"/>
    <mergeCell ref="B104:B105"/>
    <mergeCell ref="B88:B89"/>
    <mergeCell ref="B72:B73"/>
  </mergeCells>
  <pageMargins left="0.51181102362204722" right="0.51181102362204722" top="0.78740157480314965" bottom="0.78740157480314965" header="0.31496062992125984" footer="0.31496062992125984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3"/>
  <sheetViews>
    <sheetView view="pageBreakPreview" topLeftCell="A10" zoomScaleNormal="100" zoomScaleSheetLayoutView="100" workbookViewId="0">
      <selection activeCell="A29" sqref="A29:C43"/>
    </sheetView>
  </sheetViews>
  <sheetFormatPr defaultColWidth="9.140625" defaultRowHeight="15"/>
  <cols>
    <col min="1" max="1" width="5.85546875" style="139" customWidth="1"/>
    <col min="2" max="2" width="82.85546875" style="139" bestFit="1" customWidth="1"/>
    <col min="3" max="3" width="20.7109375" style="139" bestFit="1" customWidth="1"/>
    <col min="4" max="16384" width="9.140625" style="139"/>
  </cols>
  <sheetData>
    <row r="1" spans="1:3">
      <c r="A1" s="271" t="s">
        <v>361</v>
      </c>
      <c r="B1" s="272"/>
      <c r="C1" s="273"/>
    </row>
    <row r="2" spans="1:3">
      <c r="A2" s="274"/>
      <c r="B2" s="275"/>
      <c r="C2" s="276"/>
    </row>
    <row r="3" spans="1:3">
      <c r="A3" s="274"/>
      <c r="B3" s="275"/>
      <c r="C3" s="276"/>
    </row>
    <row r="4" spans="1:3">
      <c r="A4" s="277"/>
      <c r="B4" s="278"/>
      <c r="C4" s="279"/>
    </row>
    <row r="5" spans="1:3" ht="16.5">
      <c r="A5" s="280" t="s">
        <v>360</v>
      </c>
      <c r="B5" s="280"/>
      <c r="C5" s="155" t="s">
        <v>10</v>
      </c>
    </row>
    <row r="6" spans="1:3" ht="15.75">
      <c r="A6" s="281" t="s">
        <v>359</v>
      </c>
      <c r="B6" s="281"/>
      <c r="C6" s="154"/>
    </row>
    <row r="7" spans="1:3" ht="47.25">
      <c r="A7" s="144" t="s">
        <v>358</v>
      </c>
      <c r="B7" s="152" t="s">
        <v>357</v>
      </c>
      <c r="C7" s="148">
        <v>0.04</v>
      </c>
    </row>
    <row r="8" spans="1:3" ht="15.75">
      <c r="A8" s="144"/>
      <c r="B8" s="143" t="s">
        <v>356</v>
      </c>
      <c r="C8" s="141">
        <f>SUM(C7)</f>
        <v>0.04</v>
      </c>
    </row>
    <row r="9" spans="1:3" ht="15.75">
      <c r="A9" s="144"/>
      <c r="B9" s="152"/>
      <c r="C9" s="141"/>
    </row>
    <row r="10" spans="1:3" ht="15.75">
      <c r="A10" s="281" t="s">
        <v>355</v>
      </c>
      <c r="B10" s="281"/>
      <c r="C10" s="141"/>
    </row>
    <row r="11" spans="1:3" ht="15.75">
      <c r="A11" s="144" t="s">
        <v>354</v>
      </c>
      <c r="B11" s="152" t="s">
        <v>353</v>
      </c>
      <c r="C11" s="148">
        <v>1.21E-2</v>
      </c>
    </row>
    <row r="12" spans="1:3" ht="15.75">
      <c r="A12" s="144" t="s">
        <v>351</v>
      </c>
      <c r="B12" s="152" t="s">
        <v>352</v>
      </c>
      <c r="C12" s="148">
        <v>4.0000000000000001E-3</v>
      </c>
    </row>
    <row r="13" spans="1:3" ht="15.75">
      <c r="A13" s="144" t="s">
        <v>351</v>
      </c>
      <c r="B13" s="152" t="s">
        <v>350</v>
      </c>
      <c r="C13" s="148">
        <v>4.0000000000000001E-3</v>
      </c>
    </row>
    <row r="14" spans="1:3" ht="15.75">
      <c r="A14" s="144" t="s">
        <v>349</v>
      </c>
      <c r="B14" s="153" t="s">
        <v>348</v>
      </c>
      <c r="C14" s="148">
        <v>1.2E-2</v>
      </c>
    </row>
    <row r="15" spans="1:3" ht="15.75">
      <c r="A15" s="144" t="s">
        <v>347</v>
      </c>
      <c r="B15" s="152" t="s">
        <v>346</v>
      </c>
      <c r="C15" s="148">
        <v>7.3999999999999996E-2</v>
      </c>
    </row>
    <row r="16" spans="1:3" ht="15.75">
      <c r="A16" s="144"/>
      <c r="B16" s="143" t="s">
        <v>345</v>
      </c>
      <c r="C16" s="141">
        <f>SUM(C11:C15)</f>
        <v>0.1061</v>
      </c>
    </row>
    <row r="17" spans="1:5" ht="15.75">
      <c r="A17" s="144"/>
      <c r="B17" s="146"/>
      <c r="C17" s="141"/>
    </row>
    <row r="18" spans="1:5" ht="15.75">
      <c r="A18" s="281" t="s">
        <v>344</v>
      </c>
      <c r="B18" s="281"/>
      <c r="C18" s="141"/>
    </row>
    <row r="19" spans="1:5" ht="15.75">
      <c r="A19" s="144" t="s">
        <v>343</v>
      </c>
      <c r="B19" s="151" t="s">
        <v>342</v>
      </c>
      <c r="C19" s="141"/>
    </row>
    <row r="20" spans="1:5" ht="15.75">
      <c r="A20" s="144" t="s">
        <v>341</v>
      </c>
      <c r="B20" s="150" t="s">
        <v>340</v>
      </c>
      <c r="C20" s="148">
        <v>0.4</v>
      </c>
    </row>
    <row r="21" spans="1:5" ht="15.75">
      <c r="A21" s="144" t="s">
        <v>339</v>
      </c>
      <c r="B21" s="149" t="s">
        <v>338</v>
      </c>
      <c r="C21" s="148">
        <v>0.05</v>
      </c>
    </row>
    <row r="22" spans="1:5" ht="15.75">
      <c r="A22" s="144" t="s">
        <v>337</v>
      </c>
      <c r="B22" s="147" t="s">
        <v>336</v>
      </c>
      <c r="C22" s="141">
        <f>C21*C20</f>
        <v>2.0000000000000004E-2</v>
      </c>
      <c r="E22" s="158"/>
    </row>
    <row r="23" spans="1:5" ht="15.75">
      <c r="A23" s="144" t="s">
        <v>335</v>
      </c>
      <c r="B23" s="146" t="s">
        <v>334</v>
      </c>
      <c r="C23" s="145">
        <v>6.4999999999999997E-3</v>
      </c>
    </row>
    <row r="24" spans="1:5" ht="15.75">
      <c r="A24" s="144" t="s">
        <v>333</v>
      </c>
      <c r="B24" s="146" t="s">
        <v>332</v>
      </c>
      <c r="C24" s="145">
        <v>0.03</v>
      </c>
    </row>
    <row r="25" spans="1:5" ht="15.75">
      <c r="A25" s="144" t="s">
        <v>331</v>
      </c>
      <c r="B25" s="146" t="s">
        <v>330</v>
      </c>
      <c r="C25" s="145">
        <v>0</v>
      </c>
    </row>
    <row r="26" spans="1:5" ht="15.75">
      <c r="A26" s="144"/>
      <c r="B26" s="143" t="s">
        <v>329</v>
      </c>
      <c r="C26" s="141">
        <f>SUM(C22:C25)</f>
        <v>5.6500000000000002E-2</v>
      </c>
    </row>
    <row r="27" spans="1:5" ht="15.75">
      <c r="A27" s="142"/>
      <c r="B27" s="142"/>
      <c r="C27" s="141"/>
    </row>
    <row r="28" spans="1:5" ht="15.75">
      <c r="A28" s="281" t="s">
        <v>328</v>
      </c>
      <c r="B28" s="281"/>
      <c r="C28" s="141">
        <f>ROUND((1+C7+C12+C14+C13)*(1+C11)*(1+C15)/(1-C26)-1,4)</f>
        <v>0.22120000000000001</v>
      </c>
      <c r="D28" s="140">
        <f>1+C28</f>
        <v>1.2212000000000001</v>
      </c>
    </row>
    <row r="29" spans="1:5">
      <c r="A29" s="270" t="s">
        <v>327</v>
      </c>
      <c r="B29" s="270"/>
      <c r="C29" s="270"/>
    </row>
    <row r="30" spans="1:5">
      <c r="A30" s="270"/>
      <c r="B30" s="270"/>
      <c r="C30" s="270"/>
    </row>
    <row r="31" spans="1:5">
      <c r="A31" s="270"/>
      <c r="B31" s="270"/>
      <c r="C31" s="270"/>
    </row>
    <row r="32" spans="1:5">
      <c r="A32" s="270"/>
      <c r="B32" s="270"/>
      <c r="C32" s="270"/>
    </row>
    <row r="33" spans="1:3">
      <c r="A33" s="270"/>
      <c r="B33" s="270"/>
      <c r="C33" s="270"/>
    </row>
    <row r="34" spans="1:3">
      <c r="A34" s="270"/>
      <c r="B34" s="270"/>
      <c r="C34" s="270"/>
    </row>
    <row r="35" spans="1:3">
      <c r="A35" s="270"/>
      <c r="B35" s="270"/>
      <c r="C35" s="270"/>
    </row>
    <row r="36" spans="1:3">
      <c r="A36" s="270"/>
      <c r="B36" s="270"/>
      <c r="C36" s="270"/>
    </row>
    <row r="37" spans="1:3">
      <c r="A37" s="270"/>
      <c r="B37" s="270"/>
      <c r="C37" s="270"/>
    </row>
    <row r="38" spans="1:3">
      <c r="A38" s="270"/>
      <c r="B38" s="270"/>
      <c r="C38" s="270"/>
    </row>
    <row r="39" spans="1:3">
      <c r="A39" s="270"/>
      <c r="B39" s="270"/>
      <c r="C39" s="270"/>
    </row>
    <row r="40" spans="1:3">
      <c r="A40" s="270"/>
      <c r="B40" s="270"/>
      <c r="C40" s="270"/>
    </row>
    <row r="41" spans="1:3">
      <c r="A41" s="270"/>
      <c r="B41" s="270"/>
      <c r="C41" s="270"/>
    </row>
    <row r="42" spans="1:3">
      <c r="A42" s="270"/>
      <c r="B42" s="270"/>
      <c r="C42" s="270"/>
    </row>
    <row r="43" spans="1:3" ht="56.25" customHeight="1">
      <c r="A43" s="270"/>
      <c r="B43" s="270"/>
      <c r="C43" s="270"/>
    </row>
  </sheetData>
  <mergeCells count="7">
    <mergeCell ref="A29:C43"/>
    <mergeCell ref="A1:C4"/>
    <mergeCell ref="A5:B5"/>
    <mergeCell ref="A6:B6"/>
    <mergeCell ref="A10:B10"/>
    <mergeCell ref="A18:B18"/>
    <mergeCell ref="A28:B28"/>
  </mergeCells>
  <pageMargins left="0.511811024" right="0.511811024" top="0.78740157499999996" bottom="0.78740157499999996" header="0.31496062000000002" footer="0.31496062000000002"/>
  <pageSetup paperSize="9" scale="84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3"/>
  <sheetViews>
    <sheetView view="pageBreakPreview" topLeftCell="A10" zoomScaleNormal="100" zoomScaleSheetLayoutView="100" workbookViewId="0">
      <selection activeCell="C28" sqref="C28"/>
    </sheetView>
  </sheetViews>
  <sheetFormatPr defaultColWidth="9.140625" defaultRowHeight="15"/>
  <cols>
    <col min="1" max="1" width="5.85546875" style="139" customWidth="1"/>
    <col min="2" max="2" width="82.85546875" style="139" bestFit="1" customWidth="1"/>
    <col min="3" max="3" width="20.7109375" style="139" bestFit="1" customWidth="1"/>
    <col min="4" max="16384" width="9.140625" style="139"/>
  </cols>
  <sheetData>
    <row r="1" spans="1:3">
      <c r="A1" s="271" t="s">
        <v>361</v>
      </c>
      <c r="B1" s="272"/>
      <c r="C1" s="273"/>
    </row>
    <row r="2" spans="1:3">
      <c r="A2" s="274"/>
      <c r="B2" s="275"/>
      <c r="C2" s="276"/>
    </row>
    <row r="3" spans="1:3">
      <c r="A3" s="274"/>
      <c r="B3" s="275"/>
      <c r="C3" s="276"/>
    </row>
    <row r="4" spans="1:3">
      <c r="A4" s="277"/>
      <c r="B4" s="278"/>
      <c r="C4" s="279"/>
    </row>
    <row r="5" spans="1:3" ht="16.5">
      <c r="A5" s="280" t="s">
        <v>360</v>
      </c>
      <c r="B5" s="280"/>
      <c r="C5" s="155" t="s">
        <v>10</v>
      </c>
    </row>
    <row r="6" spans="1:3" ht="15.75">
      <c r="A6" s="281" t="s">
        <v>359</v>
      </c>
      <c r="B6" s="281"/>
      <c r="C6" s="154"/>
    </row>
    <row r="7" spans="1:3" ht="47.25">
      <c r="A7" s="144" t="s">
        <v>358</v>
      </c>
      <c r="B7" s="152" t="s">
        <v>357</v>
      </c>
      <c r="C7" s="148">
        <v>0.04</v>
      </c>
    </row>
    <row r="8" spans="1:3" ht="15.75">
      <c r="A8" s="144"/>
      <c r="B8" s="143" t="s">
        <v>356</v>
      </c>
      <c r="C8" s="141">
        <f>SUM(C7)</f>
        <v>0.04</v>
      </c>
    </row>
    <row r="9" spans="1:3" ht="15.75">
      <c r="A9" s="144"/>
      <c r="B9" s="152"/>
      <c r="C9" s="141"/>
    </row>
    <row r="10" spans="1:3" ht="15.75">
      <c r="A10" s="281" t="s">
        <v>355</v>
      </c>
      <c r="B10" s="281"/>
      <c r="C10" s="141"/>
    </row>
    <row r="11" spans="1:3" ht="15.75">
      <c r="A11" s="144" t="s">
        <v>354</v>
      </c>
      <c r="B11" s="152" t="s">
        <v>353</v>
      </c>
      <c r="C11" s="148">
        <v>1.21E-2</v>
      </c>
    </row>
    <row r="12" spans="1:3" ht="15.75">
      <c r="A12" s="144" t="s">
        <v>351</v>
      </c>
      <c r="B12" s="152" t="s">
        <v>352</v>
      </c>
      <c r="C12" s="148">
        <v>4.0000000000000001E-3</v>
      </c>
    </row>
    <row r="13" spans="1:3" ht="15.75">
      <c r="A13" s="144" t="s">
        <v>351</v>
      </c>
      <c r="B13" s="152" t="s">
        <v>350</v>
      </c>
      <c r="C13" s="148">
        <v>4.0000000000000001E-3</v>
      </c>
    </row>
    <row r="14" spans="1:3" ht="15.75">
      <c r="A14" s="144" t="s">
        <v>349</v>
      </c>
      <c r="B14" s="153" t="s">
        <v>348</v>
      </c>
      <c r="C14" s="148">
        <v>1.2E-2</v>
      </c>
    </row>
    <row r="15" spans="1:3" ht="15.75">
      <c r="A15" s="144" t="s">
        <v>347</v>
      </c>
      <c r="B15" s="152" t="s">
        <v>346</v>
      </c>
      <c r="C15" s="148">
        <v>7.3999999999999996E-2</v>
      </c>
    </row>
    <row r="16" spans="1:3" ht="15.75">
      <c r="A16" s="144"/>
      <c r="B16" s="143" t="s">
        <v>345</v>
      </c>
      <c r="C16" s="141">
        <f>SUM(C11:C15)</f>
        <v>0.1061</v>
      </c>
    </row>
    <row r="17" spans="1:5" ht="15.75">
      <c r="A17" s="144"/>
      <c r="B17" s="146"/>
      <c r="C17" s="141"/>
    </row>
    <row r="18" spans="1:5" ht="15.75">
      <c r="A18" s="281" t="s">
        <v>344</v>
      </c>
      <c r="B18" s="281"/>
      <c r="C18" s="141"/>
    </row>
    <row r="19" spans="1:5" ht="15.75">
      <c r="A19" s="144" t="s">
        <v>343</v>
      </c>
      <c r="B19" s="151" t="s">
        <v>342</v>
      </c>
      <c r="C19" s="141"/>
    </row>
    <row r="20" spans="1:5" ht="15.75">
      <c r="A20" s="144" t="s">
        <v>341</v>
      </c>
      <c r="B20" s="150" t="s">
        <v>340</v>
      </c>
      <c r="C20" s="148">
        <v>0.4</v>
      </c>
    </row>
    <row r="21" spans="1:5" ht="15.75">
      <c r="A21" s="144" t="s">
        <v>339</v>
      </c>
      <c r="B21" s="149" t="s">
        <v>338</v>
      </c>
      <c r="C21" s="148">
        <v>0.05</v>
      </c>
    </row>
    <row r="22" spans="1:5" ht="15.75">
      <c r="A22" s="144" t="s">
        <v>337</v>
      </c>
      <c r="B22" s="147" t="s">
        <v>336</v>
      </c>
      <c r="C22" s="141">
        <f>C21*C20</f>
        <v>2.0000000000000004E-2</v>
      </c>
      <c r="E22" s="158"/>
    </row>
    <row r="23" spans="1:5" ht="15.75">
      <c r="A23" s="144" t="s">
        <v>335</v>
      </c>
      <c r="B23" s="146" t="s">
        <v>334</v>
      </c>
      <c r="C23" s="145">
        <v>6.4999999999999997E-3</v>
      </c>
    </row>
    <row r="24" spans="1:5" ht="15.75">
      <c r="A24" s="144" t="s">
        <v>333</v>
      </c>
      <c r="B24" s="146" t="s">
        <v>332</v>
      </c>
      <c r="C24" s="145">
        <v>0.03</v>
      </c>
    </row>
    <row r="25" spans="1:5" ht="15.75">
      <c r="A25" s="144" t="s">
        <v>331</v>
      </c>
      <c r="B25" s="146" t="s">
        <v>330</v>
      </c>
      <c r="C25" s="145">
        <v>4.4999999999999998E-2</v>
      </c>
    </row>
    <row r="26" spans="1:5" ht="15.75">
      <c r="A26" s="144"/>
      <c r="B26" s="143" t="s">
        <v>329</v>
      </c>
      <c r="C26" s="141">
        <f>SUM(C22:C25)</f>
        <v>0.10150000000000001</v>
      </c>
    </row>
    <row r="27" spans="1:5" ht="15.75">
      <c r="A27" s="142"/>
      <c r="B27" s="142"/>
      <c r="C27" s="141"/>
    </row>
    <row r="28" spans="1:5" ht="15.75">
      <c r="A28" s="281" t="s">
        <v>328</v>
      </c>
      <c r="B28" s="281"/>
      <c r="C28" s="141">
        <f>ROUND((1+C7+C12+C14+C13)*(1+C11)*(1+C15)/(1-C26)-1,4)</f>
        <v>0.28239999999999998</v>
      </c>
      <c r="D28" s="140">
        <f>1+C28</f>
        <v>1.2824</v>
      </c>
    </row>
    <row r="29" spans="1:5">
      <c r="A29" s="270" t="s">
        <v>327</v>
      </c>
      <c r="B29" s="270"/>
      <c r="C29" s="270"/>
    </row>
    <row r="30" spans="1:5">
      <c r="A30" s="270"/>
      <c r="B30" s="270"/>
      <c r="C30" s="270"/>
    </row>
    <row r="31" spans="1:5">
      <c r="A31" s="270"/>
      <c r="B31" s="270"/>
      <c r="C31" s="270"/>
    </row>
    <row r="32" spans="1:5">
      <c r="A32" s="270"/>
      <c r="B32" s="270"/>
      <c r="C32" s="270"/>
    </row>
    <row r="33" spans="1:3">
      <c r="A33" s="270"/>
      <c r="B33" s="270"/>
      <c r="C33" s="270"/>
    </row>
    <row r="34" spans="1:3">
      <c r="A34" s="270"/>
      <c r="B34" s="270"/>
      <c r="C34" s="270"/>
    </row>
    <row r="35" spans="1:3">
      <c r="A35" s="270"/>
      <c r="B35" s="270"/>
      <c r="C35" s="270"/>
    </row>
    <row r="36" spans="1:3">
      <c r="A36" s="270"/>
      <c r="B36" s="270"/>
      <c r="C36" s="270"/>
    </row>
    <row r="37" spans="1:3">
      <c r="A37" s="270"/>
      <c r="B37" s="270"/>
      <c r="C37" s="270"/>
    </row>
    <row r="38" spans="1:3">
      <c r="A38" s="270"/>
      <c r="B38" s="270"/>
      <c r="C38" s="270"/>
    </row>
    <row r="39" spans="1:3">
      <c r="A39" s="270"/>
      <c r="B39" s="270"/>
      <c r="C39" s="270"/>
    </row>
    <row r="40" spans="1:3">
      <c r="A40" s="270"/>
      <c r="B40" s="270"/>
      <c r="C40" s="270"/>
    </row>
    <row r="41" spans="1:3">
      <c r="A41" s="270"/>
      <c r="B41" s="270"/>
      <c r="C41" s="270"/>
    </row>
    <row r="42" spans="1:3">
      <c r="A42" s="270"/>
      <c r="B42" s="270"/>
      <c r="C42" s="270"/>
    </row>
    <row r="43" spans="1:3" ht="56.25" customHeight="1">
      <c r="A43" s="270"/>
      <c r="B43" s="270"/>
      <c r="C43" s="270"/>
    </row>
  </sheetData>
  <mergeCells count="7">
    <mergeCell ref="A29:C43"/>
    <mergeCell ref="A1:C4"/>
    <mergeCell ref="A5:B5"/>
    <mergeCell ref="A6:B6"/>
    <mergeCell ref="A10:B10"/>
    <mergeCell ref="A18:B18"/>
    <mergeCell ref="A28:B28"/>
  </mergeCells>
  <pageMargins left="0.511811024" right="0.511811024" top="0.78740157499999996" bottom="0.78740157499999996" header="0.31496062000000002" footer="0.31496062000000002"/>
  <pageSetup paperSize="9" scale="84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86CE3-C02D-4ECE-B004-5F4267DC00CB}">
  <dimension ref="A1"/>
  <sheetViews>
    <sheetView tabSelected="1" workbookViewId="0">
      <selection activeCell="K19" sqref="K19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COTAÇÕES</vt:lpstr>
      <vt:lpstr>1_ORÇAMENTO</vt:lpstr>
      <vt:lpstr>2_CRONOGRAMA</vt:lpstr>
      <vt:lpstr>3_COMPOSIÇÕES TOTAIS</vt:lpstr>
      <vt:lpstr>4_BDI  (SEM DESONERAÇÃO) </vt:lpstr>
      <vt:lpstr>5_BDI  (DESONERADO)</vt:lpstr>
      <vt:lpstr>6_ENCARGOS SOCIAIS</vt:lpstr>
      <vt:lpstr>'1_ORÇAMENTO'!Area_de_impressao</vt:lpstr>
      <vt:lpstr>'2_CRONOGRAMA'!Area_de_impressao</vt:lpstr>
      <vt:lpstr>'3_COMPOSIÇÕES TOTAIS'!Area_de_impressao</vt:lpstr>
      <vt:lpstr>'4_BDI  (SEM DESONERAÇÃO) '!Area_de_impressao</vt:lpstr>
      <vt:lpstr>'5_BDI  (DESONERADO)'!Area_de_impressao</vt:lpstr>
      <vt:lpstr>'1_ORÇAMENTO'!Titulos_de_impressao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 M.Pinto</dc:creator>
  <cp:lastModifiedBy>Matheus Bicudo Ninomiya</cp:lastModifiedBy>
  <cp:lastPrinted>2024-09-11T13:08:08Z</cp:lastPrinted>
  <dcterms:created xsi:type="dcterms:W3CDTF">2016-12-14T12:35:12Z</dcterms:created>
  <dcterms:modified xsi:type="dcterms:W3CDTF">2024-11-19T12:56:12Z</dcterms:modified>
</cp:coreProperties>
</file>